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1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éssio Monteiro\Desktop\M\"/>
    </mc:Choice>
  </mc:AlternateContent>
  <xr:revisionPtr revIDLastSave="11" documentId="13_ncr:1_{3DACCAC3-3908-44B1-AF74-132C742C087E}" xr6:coauthVersionLast="47" xr6:coauthVersionMax="47" xr10:uidLastSave="{20FFA065-BBBF-4B15-B41C-EE252EE1F76D}"/>
  <bookViews>
    <workbookView xWindow="-120" yWindow="-120" windowWidth="29040" windowHeight="15720" firstSheet="3" activeTab="3" xr2:uid="{DBB5FA52-A893-436D-AE46-F627955D75B9}"/>
  </bookViews>
  <sheets>
    <sheet name="BDI" sheetId="1" r:id="rId1"/>
    <sheet name="Encargos" sheetId="2" r:id="rId2"/>
    <sheet name="Orçamento resumido" sheetId="4" r:id="rId3"/>
    <sheet name="CFF" sheetId="3" r:id="rId4"/>
    <sheet name="Orçamento Sintético" sheetId="5" r:id="rId5"/>
    <sheet name="Curva ABC de Insumos" sheetId="6" r:id="rId6"/>
    <sheet name="Curva ABC de Serviços" sheetId="7" r:id="rId7"/>
    <sheet name="Orçamento Analítico" sheetId="14" r:id="rId8"/>
    <sheet name="Mapa de cotações" sheetId="9" r:id="rId9"/>
    <sheet name="Quantit." sheetId="11" r:id="rId10"/>
    <sheet name="Declaração" sheetId="8" r:id="rId11"/>
    <sheet name="Cotações" sheetId="13" r:id="rId12"/>
  </sheets>
  <externalReferences>
    <externalReference r:id="rId13"/>
  </externalReferences>
  <definedNames>
    <definedName name="_xlnm._FilterDatabase" localSheetId="2" hidden="1">'Orçamento resumido'!$A$15:$F$22</definedName>
    <definedName name="_xlnm.Print_Area" localSheetId="0">BDI!$A$1:$E$53</definedName>
    <definedName name="_xlnm.Print_Area" localSheetId="3">CFF!$A$1:$I$34</definedName>
    <definedName name="_xlnm.Print_Area" localSheetId="1">Encargos!$A$1:$F$60</definedName>
    <definedName name="_xlnm.Print_Area" localSheetId="8">'Mapa de cotações'!$A$1:$G$76</definedName>
    <definedName name="_xlnm.Print_Area" localSheetId="2">'Orçamento resumido'!$B$1:$F$26</definedName>
    <definedName name="_xlnm.Print_Area" localSheetId="9">Quantit.!$A$1:$G$40</definedName>
    <definedName name="CFF" localSheetId="3">#REF!</definedName>
    <definedName name="CFF" localSheetId="10">#REF!</definedName>
    <definedName name="CFF" localSheetId="8">#REF!</definedName>
    <definedName name="CFF" localSheetId="9">#REF!</definedName>
    <definedName name="CFF">#REF!</definedName>
    <definedName name="cffff">#REF!</definedName>
    <definedName name="ET">#N/A</definedName>
    <definedName name="ET_2">#N/A</definedName>
    <definedName name="Excel_BuiltIn_Print_Area_1" localSheetId="3">#REF!</definedName>
    <definedName name="Excel_BuiltIn_Print_Area_1" localSheetId="10">#REF!</definedName>
    <definedName name="Excel_BuiltIn_Print_Area_1" localSheetId="8">#REF!</definedName>
    <definedName name="Excel_BuiltIn_Print_Area_1" localSheetId="9">#REF!</definedName>
    <definedName name="Excel_BuiltIn_Print_Area_1">#REF!</definedName>
    <definedName name="Excel_BuiltIn_Print_Area_1_1" localSheetId="3">#REF!</definedName>
    <definedName name="Excel_BuiltIn_Print_Area_1_1" localSheetId="10">#REF!</definedName>
    <definedName name="Excel_BuiltIn_Print_Area_1_1" localSheetId="8">#REF!</definedName>
    <definedName name="Excel_BuiltIn_Print_Area_1_1" localSheetId="9">#REF!</definedName>
    <definedName name="Excel_BuiltIn_Print_Area_1_1">#REF!</definedName>
    <definedName name="Excel_BuiltIn_Print_Area_9" localSheetId="3">#REF!</definedName>
    <definedName name="Excel_BuiltIn_Print_Area_9" localSheetId="10">#REF!</definedName>
    <definedName name="Excel_BuiltIn_Print_Area_9" localSheetId="8">#REF!</definedName>
    <definedName name="Excel_BuiltIn_Print_Area_9" localSheetId="9">#REF!</definedName>
    <definedName name="Excel_BuiltIn_Print_Area_9">#REF!</definedName>
    <definedName name="Excel_BuiltIn_Print_Titles_1" localSheetId="3">#REF!</definedName>
    <definedName name="Excel_BuiltIn_Print_Titles_1" localSheetId="10">#REF!</definedName>
    <definedName name="Excel_BuiltIn_Print_Titles_1" localSheetId="8">#REF!</definedName>
    <definedName name="Excel_BuiltIn_Print_Titles_1" localSheetId="9">#REF!</definedName>
    <definedName name="Excel_BuiltIn_Print_Titles_1">#REF!</definedName>
    <definedName name="F" localSheetId="3">#REF!</definedName>
    <definedName name="F" localSheetId="10">#REF!</definedName>
    <definedName name="F" localSheetId="8">#REF!</definedName>
    <definedName name="F" localSheetId="9">#REF!</definedName>
    <definedName name="F">#REF!</definedName>
    <definedName name="fim">#N/A</definedName>
    <definedName name="fim_2">#N/A</definedName>
    <definedName name="NEWPRINT10" localSheetId="3">#REF!</definedName>
    <definedName name="NEWPRINT10" localSheetId="10">#REF!</definedName>
    <definedName name="NEWPRINT10" localSheetId="8">#REF!</definedName>
    <definedName name="NEWPRINT10" localSheetId="9">#REF!</definedName>
    <definedName name="NEWPRINT10">#REF!</definedName>
    <definedName name="NEWPRINT2" localSheetId="3">#REF!</definedName>
    <definedName name="NEWPRINT2" localSheetId="10">#REF!</definedName>
    <definedName name="NEWPRINT2" localSheetId="8">#REF!</definedName>
    <definedName name="NEWPRINT2" localSheetId="9">#REF!</definedName>
    <definedName name="NEWPRINT2">#REF!</definedName>
    <definedName name="NEWPRINT3" localSheetId="3">#REF!</definedName>
    <definedName name="NEWPRINT3" localSheetId="10">#REF!</definedName>
    <definedName name="NEWPRINT3" localSheetId="8">#REF!</definedName>
    <definedName name="NEWPRINT3" localSheetId="9">#REF!</definedName>
    <definedName name="NEWPRINT3">#REF!</definedName>
    <definedName name="NEWPRINT4" localSheetId="3">#REF!</definedName>
    <definedName name="NEWPRINT4" localSheetId="10">#REF!</definedName>
    <definedName name="NEWPRINT4" localSheetId="8">#REF!</definedName>
    <definedName name="NEWPRINT4" localSheetId="9">#REF!</definedName>
    <definedName name="NEWPRINT4">#REF!</definedName>
    <definedName name="NewPrintArea" localSheetId="3">#REF!</definedName>
    <definedName name="NewPrintArea" localSheetId="10">#REF!</definedName>
    <definedName name="NewPrintArea" localSheetId="8">#REF!</definedName>
    <definedName name="NewPrintArea" localSheetId="9">#REF!</definedName>
    <definedName name="NewPrintArea">#REF!</definedName>
    <definedName name="NewPrintArea2" localSheetId="3">#REF!</definedName>
    <definedName name="NewPrintArea2" localSheetId="10">#REF!</definedName>
    <definedName name="NewPrintArea2" localSheetId="8">#REF!</definedName>
    <definedName name="NewPrintArea2" localSheetId="9">#REF!</definedName>
    <definedName name="NewPrintArea2">#REF!</definedName>
    <definedName name="NewPrintArea3" localSheetId="3">#REF!</definedName>
    <definedName name="NewPrintArea3" localSheetId="10">#REF!</definedName>
    <definedName name="NewPrintArea3" localSheetId="8">#REF!</definedName>
    <definedName name="NewPrintArea3" localSheetId="9">#REF!</definedName>
    <definedName name="NewPrintArea3">#REF!</definedName>
    <definedName name="NewPrintArea9" localSheetId="3">#REF!</definedName>
    <definedName name="NewPrintArea9" localSheetId="10">#REF!</definedName>
    <definedName name="NewPrintArea9" localSheetId="8">#REF!</definedName>
    <definedName name="NewPrintArea9" localSheetId="9">#REF!</definedName>
    <definedName name="NewPrintArea9">#REF!</definedName>
    <definedName name="PRINT10" localSheetId="3">#REF!</definedName>
    <definedName name="PRINT10" localSheetId="10">#REF!</definedName>
    <definedName name="PRINT10" localSheetId="8">#REF!</definedName>
    <definedName name="PRINT10" localSheetId="9">#REF!</definedName>
    <definedName name="PRINT10">#REF!</definedName>
    <definedName name="RR">#N/A</definedName>
    <definedName name="RR_2">#N/A</definedName>
    <definedName name="TITLES2" localSheetId="3">#REF!</definedName>
    <definedName name="TITLES2" localSheetId="10">#REF!</definedName>
    <definedName name="TITLES2" localSheetId="8">#REF!</definedName>
    <definedName name="TITLES2" localSheetId="9">#REF!</definedName>
    <definedName name="TITLES2">#REF!</definedName>
    <definedName name="_xlnm.Print_Titles" localSheetId="8">'Mapa de cotações'!$1:$5</definedName>
    <definedName name="_xlnm.Print_Titles" localSheetId="2">'Orçamento resumido'!$13:$15</definedName>
    <definedName name="_xlnm.Print_Titles" localSheetId="4">'[1]repeated header'!$4:$4</definedName>
    <definedName name="_xlnm.Print_Titles" localSheetId="9">Quantit.!$1:$5</definedName>
    <definedName name="TOTAL">#N/A</definedName>
    <definedName name="TOTAL_2">#N/A</definedName>
    <definedName name="TT">#N/A</definedName>
    <definedName name="TT_2">#N/A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4" i="13" l="1"/>
  <c r="S34" i="13"/>
  <c r="A34" i="13"/>
  <c r="E75" i="9"/>
  <c r="A644" i="14"/>
  <c r="B10" i="14"/>
  <c r="B8" i="14"/>
  <c r="S2" i="13"/>
  <c r="J2" i="13"/>
  <c r="A2" i="13"/>
  <c r="E19" i="11"/>
  <c r="F19" i="11" s="1"/>
  <c r="A70" i="7"/>
  <c r="A245" i="6"/>
  <c r="I74" i="5"/>
  <c r="I73" i="5" s="1"/>
  <c r="I92" i="5" s="1"/>
  <c r="I26" i="5"/>
  <c r="I27" i="5"/>
  <c r="I28" i="5"/>
  <c r="I29" i="5"/>
  <c r="I30" i="5"/>
  <c r="I31" i="5"/>
  <c r="I72" i="5"/>
  <c r="I71" i="5"/>
  <c r="I70" i="5" s="1"/>
  <c r="I67" i="5"/>
  <c r="I68" i="5"/>
  <c r="I69" i="5"/>
  <c r="I66" i="5"/>
  <c r="I44" i="5"/>
  <c r="I45" i="5"/>
  <c r="I46" i="5"/>
  <c r="I47" i="5"/>
  <c r="E34" i="11"/>
  <c r="F34" i="11" s="1"/>
  <c r="E33" i="11"/>
  <c r="F33" i="11" s="1"/>
  <c r="E31" i="11"/>
  <c r="F31" i="11" s="1"/>
  <c r="E30" i="11"/>
  <c r="F30" i="11" s="1"/>
  <c r="E24" i="11"/>
  <c r="E22" i="11"/>
  <c r="E29" i="11" s="1"/>
  <c r="E21" i="11"/>
  <c r="E16" i="11"/>
  <c r="F16" i="11" s="1"/>
  <c r="E17" i="11"/>
  <c r="F17" i="11" s="1"/>
  <c r="I19" i="5"/>
  <c r="I20" i="5"/>
  <c r="I23" i="5"/>
  <c r="I24" i="5"/>
  <c r="I25" i="5"/>
  <c r="I56" i="5"/>
  <c r="I57" i="5"/>
  <c r="I58" i="5"/>
  <c r="I59" i="5"/>
  <c r="I60" i="5"/>
  <c r="I61" i="5"/>
  <c r="I62" i="5"/>
  <c r="I63" i="5"/>
  <c r="I64" i="5"/>
  <c r="I49" i="5"/>
  <c r="I50" i="5"/>
  <c r="I51" i="5"/>
  <c r="I52" i="5"/>
  <c r="I53" i="5"/>
  <c r="I43" i="5"/>
  <c r="I39" i="5"/>
  <c r="I40" i="5"/>
  <c r="I36" i="5"/>
  <c r="I35" i="5"/>
  <c r="I34" i="5"/>
  <c r="I33" i="5"/>
  <c r="E38" i="11"/>
  <c r="F38" i="11" s="1"/>
  <c r="E39" i="11"/>
  <c r="F39" i="11" s="1"/>
  <c r="E37" i="11"/>
  <c r="F37" i="11" s="1"/>
  <c r="B39" i="11"/>
  <c r="B38" i="11"/>
  <c r="B37" i="11"/>
  <c r="A37" i="11"/>
  <c r="A38" i="11"/>
  <c r="A39" i="11"/>
  <c r="A35" i="11"/>
  <c r="A36" i="11"/>
  <c r="E32" i="11"/>
  <c r="F32" i="11" s="1"/>
  <c r="A28" i="11"/>
  <c r="A26" i="11"/>
  <c r="A27" i="11"/>
  <c r="A25" i="11"/>
  <c r="A22" i="11"/>
  <c r="A23" i="11"/>
  <c r="A24" i="11"/>
  <c r="A21" i="11"/>
  <c r="F23" i="11"/>
  <c r="F25" i="11"/>
  <c r="F28" i="11"/>
  <c r="E20" i="11"/>
  <c r="F20" i="11" s="1"/>
  <c r="A20" i="11"/>
  <c r="F18" i="11"/>
  <c r="A18" i="11"/>
  <c r="A17" i="11"/>
  <c r="A16" i="11"/>
  <c r="E15" i="11"/>
  <c r="F15" i="11" s="1"/>
  <c r="A15" i="11"/>
  <c r="A14" i="11"/>
  <c r="B10" i="11"/>
  <c r="B8" i="11"/>
  <c r="B10" i="9"/>
  <c r="B8" i="9"/>
  <c r="E68" i="9"/>
  <c r="E61" i="9"/>
  <c r="E54" i="9"/>
  <c r="E47" i="9"/>
  <c r="E40" i="9"/>
  <c r="E33" i="9"/>
  <c r="E26" i="9"/>
  <c r="E19" i="9"/>
  <c r="B22" i="3"/>
  <c r="B20" i="3"/>
  <c r="B18" i="3"/>
  <c r="B16" i="3"/>
  <c r="B14" i="3"/>
  <c r="B10" i="7"/>
  <c r="B8" i="7"/>
  <c r="B10" i="6"/>
  <c r="B8" i="6"/>
  <c r="I90" i="5"/>
  <c r="I89" i="5" s="1"/>
  <c r="I88" i="5"/>
  <c r="I87" i="5" s="1"/>
  <c r="I86" i="5"/>
  <c r="I85" i="5" s="1"/>
  <c r="I83" i="5"/>
  <c r="I82" i="5"/>
  <c r="I81" i="5"/>
  <c r="I80" i="5"/>
  <c r="I79" i="5"/>
  <c r="I78" i="5"/>
  <c r="I77" i="5"/>
  <c r="I76" i="5"/>
  <c r="I55" i="5"/>
  <c r="I38" i="5"/>
  <c r="B12" i="5"/>
  <c r="B10" i="5"/>
  <c r="C20" i="4"/>
  <c r="C19" i="4"/>
  <c r="C18" i="4"/>
  <c r="C17" i="4"/>
  <c r="C16" i="4"/>
  <c r="B10" i="3"/>
  <c r="B8" i="3"/>
  <c r="B11" i="2"/>
  <c r="B9" i="2"/>
  <c r="B59" i="2"/>
  <c r="B58" i="2"/>
  <c r="K19" i="3"/>
  <c r="J19" i="3"/>
  <c r="K17" i="3"/>
  <c r="J17" i="3"/>
  <c r="K15" i="3"/>
  <c r="J15" i="3"/>
  <c r="E53" i="2"/>
  <c r="E55" i="2" s="1"/>
  <c r="D53" i="2"/>
  <c r="E48" i="2"/>
  <c r="D48" i="2"/>
  <c r="E40" i="2"/>
  <c r="D40" i="2"/>
  <c r="E27" i="2"/>
  <c r="D27" i="2"/>
  <c r="D55" i="2" l="1"/>
  <c r="I22" i="5"/>
  <c r="I75" i="5"/>
  <c r="I37" i="5"/>
  <c r="I65" i="5"/>
  <c r="I42" i="5"/>
  <c r="I48" i="5"/>
  <c r="E26" i="11"/>
  <c r="E27" i="11" s="1"/>
  <c r="F21" i="11"/>
  <c r="F22" i="11"/>
  <c r="I32" i="5"/>
  <c r="I18" i="5"/>
  <c r="F24" i="11"/>
  <c r="I84" i="5"/>
  <c r="I54" i="5"/>
  <c r="D22" i="3" l="1"/>
  <c r="I41" i="5"/>
  <c r="D18" i="3" s="1"/>
  <c r="E16" i="4"/>
  <c r="D14" i="3"/>
  <c r="I21" i="5"/>
  <c r="E19" i="4"/>
  <c r="D20" i="3"/>
  <c r="E20" i="4"/>
  <c r="F29" i="11"/>
  <c r="F27" i="11"/>
  <c r="F26" i="11"/>
  <c r="I93" i="5" l="1"/>
  <c r="I94" i="5" s="1"/>
  <c r="E18" i="4"/>
  <c r="D16" i="3"/>
  <c r="D24" i="3" s="1"/>
  <c r="E17" i="4"/>
  <c r="E22" i="4" s="1"/>
  <c r="C18" i="3" l="1"/>
  <c r="C16" i="3"/>
  <c r="E21" i="4"/>
  <c r="C20" i="3"/>
  <c r="K18" i="3"/>
  <c r="J18" i="3"/>
  <c r="M18" i="3"/>
  <c r="M24" i="3" s="1"/>
  <c r="M25" i="3" s="1"/>
  <c r="K14" i="3"/>
  <c r="J16" i="3"/>
  <c r="K16" i="3"/>
  <c r="L18" i="3"/>
  <c r="L24" i="3" s="1"/>
  <c r="L25" i="3" s="1"/>
  <c r="J14" i="3"/>
  <c r="H16" i="3"/>
  <c r="C14" i="3"/>
  <c r="C22" i="3"/>
  <c r="I23" i="3" s="1"/>
  <c r="I17" i="3" l="1"/>
  <c r="I16" i="3" s="1"/>
  <c r="E17" i="3"/>
  <c r="H21" i="3"/>
  <c r="H20" i="3" s="1"/>
  <c r="G21" i="3"/>
  <c r="G20" i="3" s="1"/>
  <c r="F21" i="3"/>
  <c r="F20" i="3" s="1"/>
  <c r="F20" i="4"/>
  <c r="F16" i="4"/>
  <c r="F17" i="4"/>
  <c r="F19" i="4"/>
  <c r="H19" i="3"/>
  <c r="H18" i="3" s="1"/>
  <c r="H15" i="3" s="1"/>
  <c r="H14" i="3" s="1"/>
  <c r="G19" i="3"/>
  <c r="G18" i="3" s="1"/>
  <c r="G15" i="3" s="1"/>
  <c r="G14" i="3" s="1"/>
  <c r="F19" i="3"/>
  <c r="F18" i="3" s="1"/>
  <c r="F15" i="3" s="1"/>
  <c r="F14" i="3" s="1"/>
  <c r="F18" i="4"/>
  <c r="E16" i="3"/>
  <c r="E15" i="3" s="1"/>
  <c r="E14" i="3" s="1"/>
  <c r="K24" i="3"/>
  <c r="K25" i="3" s="1"/>
  <c r="I22" i="3"/>
  <c r="J24" i="3"/>
  <c r="J25" i="3" s="1"/>
  <c r="I15" i="3" l="1"/>
  <c r="I14" i="3" s="1"/>
  <c r="F22" i="4"/>
  <c r="F21" i="4"/>
  <c r="E24" i="3"/>
  <c r="E25" i="3" s="1"/>
  <c r="G24" i="3"/>
  <c r="G25" i="3" s="1"/>
  <c r="F24" i="3"/>
  <c r="F25" i="3" s="1"/>
  <c r="I24" i="3"/>
  <c r="I25" i="3" s="1"/>
  <c r="H24" i="3"/>
  <c r="H25" i="3" s="1"/>
  <c r="D25" i="3" l="1"/>
</calcChain>
</file>

<file path=xl/sharedStrings.xml><?xml version="1.0" encoding="utf-8"?>
<sst xmlns="http://schemas.openxmlformats.org/spreadsheetml/2006/main" count="5753" uniqueCount="1500">
  <si>
    <t>UNIVERSIDADE DE BRASÍLIA</t>
  </si>
  <si>
    <t>SECRETARIA DE INFRAESTRUTURA</t>
  </si>
  <si>
    <t>CENTRO DE PLANEJAMENTO OSCAR NIEMEYER</t>
  </si>
  <si>
    <t xml:space="preserve">   </t>
  </si>
  <si>
    <t>COMPOSIÇÃO DE BDI</t>
  </si>
  <si>
    <t>OBJETO:</t>
  </si>
  <si>
    <t>OBRA DE REFORMA E ADEQUAÇÃO DE ACESSO DA FACULDADE DE DIREITO - UNB</t>
  </si>
  <si>
    <t>ENDEREÇO:</t>
  </si>
  <si>
    <t>UnB - Brasília, DF, 70910-900</t>
  </si>
  <si>
    <t>DATA:</t>
  </si>
  <si>
    <t>Fórmula de cálculo:</t>
  </si>
  <si>
    <t>BDI NORMAL - OBRAS DE CONSTRUÇÃO CIVIL, REFORMA E/OU AMPLIAÇÕES</t>
  </si>
  <si>
    <t>CÓDIGO</t>
  </si>
  <si>
    <t>ITEM</t>
  </si>
  <si>
    <t>VALOR ADOTADO</t>
  </si>
  <si>
    <t>A</t>
  </si>
  <si>
    <t>Administração central</t>
  </si>
  <si>
    <t>B</t>
  </si>
  <si>
    <t>Despesas financeiras</t>
  </si>
  <si>
    <t>C</t>
  </si>
  <si>
    <t>Seguros e garantias</t>
  </si>
  <si>
    <t>D</t>
  </si>
  <si>
    <t>ISS (PMNF)</t>
  </si>
  <si>
    <t>PIS</t>
  </si>
  <si>
    <t>COFINS</t>
  </si>
  <si>
    <t>Total D</t>
  </si>
  <si>
    <t>E</t>
  </si>
  <si>
    <t>Lucro</t>
  </si>
  <si>
    <t>R</t>
  </si>
  <si>
    <t>Risco</t>
  </si>
  <si>
    <t>T</t>
  </si>
  <si>
    <t>CPRB</t>
  </si>
  <si>
    <t>RESULTADO BDI NORMAL</t>
  </si>
  <si>
    <t>BDI DIFERENCIADO - FORNECIMENTO DE MATERIAIS E EQUIPAMENTOS</t>
  </si>
  <si>
    <t>RESULTADO BDI DIFERENCIADO</t>
  </si>
  <si>
    <t>TÉCNICO RESPONSÁVEL:</t>
  </si>
  <si>
    <t>CARIMBO</t>
  </si>
  <si>
    <t>Eng. Civil Késsio R. J. Monteiro</t>
  </si>
  <si>
    <t>CREA 22154 D/AC</t>
  </si>
  <si>
    <t>ENCARGOS SOCIAIS</t>
  </si>
  <si>
    <t>Todos os custos de mão-de-obra utilizados nesse orçamento têm como referência o SINAPI. Os encargos sociais, portanto, são calculados de acordo com a metodologia dessa tabela, disponível em: http://www.caixa.gov.br/Downloads/sinapi-manual-de-metodologias-e-conceitos/Livro2_SINAPI_Calculos_e_Parametros_1_Edicao.pdf</t>
  </si>
  <si>
    <t>DESCRIÇÃO</t>
  </si>
  <si>
    <t>HORISTAS</t>
  </si>
  <si>
    <t>MENSALISTAS</t>
  </si>
  <si>
    <t>A.</t>
  </si>
  <si>
    <t>ENCARGOS SOCIAIS BÁSICOS</t>
  </si>
  <si>
    <t>A.1</t>
  </si>
  <si>
    <t>INSS</t>
  </si>
  <si>
    <t>A.2</t>
  </si>
  <si>
    <t>SESI</t>
  </si>
  <si>
    <t>A.3</t>
  </si>
  <si>
    <t>SENAI</t>
  </si>
  <si>
    <t>A.4</t>
  </si>
  <si>
    <t>INCRA</t>
  </si>
  <si>
    <t>A.5</t>
  </si>
  <si>
    <t>SEBRAE</t>
  </si>
  <si>
    <t>A.6</t>
  </si>
  <si>
    <t>Salário educação</t>
  </si>
  <si>
    <t>A.7</t>
  </si>
  <si>
    <t>Seguro contra acidentes de trabalho</t>
  </si>
  <si>
    <t>A.8</t>
  </si>
  <si>
    <t>FGTS</t>
  </si>
  <si>
    <t>A.9</t>
  </si>
  <si>
    <t>SECONCI</t>
  </si>
  <si>
    <t>TOTAL A</t>
  </si>
  <si>
    <t>B.</t>
  </si>
  <si>
    <t>ENCARGOS TRABALHISTAS</t>
  </si>
  <si>
    <t>B.1</t>
  </si>
  <si>
    <t>Repouso semanal remunerado</t>
  </si>
  <si>
    <t>Não incide</t>
  </si>
  <si>
    <t>B.2</t>
  </si>
  <si>
    <t>Feriados</t>
  </si>
  <si>
    <t>B.3</t>
  </si>
  <si>
    <t>Auxílio enfermidade</t>
  </si>
  <si>
    <t>B.4</t>
  </si>
  <si>
    <t>13o salário</t>
  </si>
  <si>
    <t>B.5</t>
  </si>
  <si>
    <t>Licença paternidade</t>
  </si>
  <si>
    <t>B.6</t>
  </si>
  <si>
    <t>Faltas justificadas</t>
  </si>
  <si>
    <t>B.7</t>
  </si>
  <si>
    <t>Dias de chuvas</t>
  </si>
  <si>
    <t>B.8</t>
  </si>
  <si>
    <t>Auxílio acidente de trabalho</t>
  </si>
  <si>
    <t>B.9</t>
  </si>
  <si>
    <t>Férias gozadas</t>
  </si>
  <si>
    <t>B.10</t>
  </si>
  <si>
    <t>Salário maternidade</t>
  </si>
  <si>
    <t>TOTAL B</t>
  </si>
  <si>
    <t>C.</t>
  </si>
  <si>
    <t>ENCARGOS INDENIZATÓRIOS</t>
  </si>
  <si>
    <t>C.1</t>
  </si>
  <si>
    <t>Aviso prévio indenizado</t>
  </si>
  <si>
    <t>C.2</t>
  </si>
  <si>
    <t>Aviso prévio trabalhado</t>
  </si>
  <si>
    <t>C.3</t>
  </si>
  <si>
    <t>Férias indenizadas</t>
  </si>
  <si>
    <t>C.4</t>
  </si>
  <si>
    <t>Depósito rescisão sem justa causa</t>
  </si>
  <si>
    <t>C.5</t>
  </si>
  <si>
    <t>Indenização adicional</t>
  </si>
  <si>
    <t>TOTAL C</t>
  </si>
  <si>
    <t>D.</t>
  </si>
  <si>
    <t>INCIDÊNCIAS CUMULATIVAS</t>
  </si>
  <si>
    <t>D.1</t>
  </si>
  <si>
    <t>Reincidência do grupo A sobre o grupo B</t>
  </si>
  <si>
    <t>D.2</t>
  </si>
  <si>
    <t>Reincidência do grupo A sobre aviso prévio trabalhado e reincidência do FGTS sobre aviso prévio trabalhado</t>
  </si>
  <si>
    <t>TOTAL D</t>
  </si>
  <si>
    <t>(A+B+C+D)</t>
  </si>
  <si>
    <t>TOTAL</t>
  </si>
  <si>
    <t>UNB - UNIVERSIDADE DE BRASÍLIA</t>
  </si>
  <si>
    <t>NOME DO PROJETO:</t>
  </si>
  <si>
    <t>16/01/23</t>
  </si>
  <si>
    <t>VERSÃO:</t>
  </si>
  <si>
    <t>R02</t>
  </si>
  <si>
    <t xml:space="preserve">PRAZO DE CONCLUSÃO OBRA: </t>
  </si>
  <si>
    <t>150</t>
  </si>
  <si>
    <t>ORÇAMENTO RESUMIDO</t>
  </si>
  <si>
    <t>Item</t>
  </si>
  <si>
    <t>Descrição</t>
  </si>
  <si>
    <t>TOTAL GERAL</t>
  </si>
  <si>
    <t xml:space="preserve">INCIDÊNCIA </t>
  </si>
  <si>
    <t>COM BDI</t>
  </si>
  <si>
    <t xml:space="preserve"> (%)</t>
  </si>
  <si>
    <t>Total:</t>
  </si>
  <si>
    <t>Base preços: SINAPI - 11/2022 - DISTRITO FEDERAL; SBC - 01/2023 - BSA - Brasília - DF; SICRO3 - 07/2022 - DISTRITO FEDERAL; ORSE - 10/2022 - Sergipe; SETOP - 10/2022 - MINAS GERAIS - CENTRAL; CPOS - 11/2022 - São Paulo; FDE - 10/2022 - SÃO PAULO	AGETOP CIVIL - 01/2023 - Goiás; AGETOP RODOVIARIA - 01/2023 - GOIÁS; CAERN - 05/2022 - Rio Grande do Norte; EMOP - 11/2022 - RIO DE JANEIRO</t>
  </si>
  <si>
    <t>CRONOGRAMA FÍSICO-FINANCEIRO</t>
  </si>
  <si>
    <t>ETAPA</t>
  </si>
  <si>
    <t>DESCRIÇÃO DA ETAPA</t>
  </si>
  <si>
    <t>PERCENTUAL DA ETAPA</t>
  </si>
  <si>
    <t>PREÇO DA ETAPA</t>
  </si>
  <si>
    <t>MÊS 1</t>
  </si>
  <si>
    <t>MÊS 2</t>
  </si>
  <si>
    <t>MÊS 3</t>
  </si>
  <si>
    <t>MÊS 4</t>
  </si>
  <si>
    <t>MÊS 5</t>
  </si>
  <si>
    <t>MÊS 9</t>
  </si>
  <si>
    <t>MÊS 10</t>
  </si>
  <si>
    <t>MÊS 11</t>
  </si>
  <si>
    <t>MÊS 12</t>
  </si>
  <si>
    <t>PREÇO MENSAL</t>
  </si>
  <si>
    <t>% MENSAL</t>
  </si>
  <si>
    <t>Eng. Civil Késsio R. J. Monteiro - CREA 22154 D/AC</t>
  </si>
  <si>
    <t>PLANILHA ORÇAMENTÁRIA</t>
  </si>
  <si>
    <t>Campus Darcy Ribeiro</t>
  </si>
  <si>
    <t>BDI:</t>
  </si>
  <si>
    <t>Para obras de construção civil, reforma e/ou ampliação</t>
  </si>
  <si>
    <t>Para fornecimento de materiais e equipamentos em obras de construção, reforma e/ou ampliação</t>
  </si>
  <si>
    <t>Conforme Resolução nº 0013/2016 do Decanato de Administração</t>
  </si>
  <si>
    <t>Orçamento Sintético</t>
  </si>
  <si>
    <t>Código</t>
  </si>
  <si>
    <t>Banco</t>
  </si>
  <si>
    <t>Und</t>
  </si>
  <si>
    <t>Quant.</t>
  </si>
  <si>
    <t>BDI 20,93%</t>
  </si>
  <si>
    <t>BDI 26,93%</t>
  </si>
  <si>
    <t>Total</t>
  </si>
  <si>
    <t xml:space="preserve"> 1 </t>
  </si>
  <si>
    <t xml:space="preserve">SERVIÇOS TÉCNICOS E AUXILIARES </t>
  </si>
  <si>
    <t xml:space="preserve"> 1.1 </t>
  </si>
  <si>
    <t xml:space="preserve"> 93572 </t>
  </si>
  <si>
    <t>SINAPI</t>
  </si>
  <si>
    <t>ENCARREGADO GERAL DE OBRAS COM ENCARGOS COMPLEMENTARES</t>
  </si>
  <si>
    <t>MES</t>
  </si>
  <si>
    <t xml:space="preserve"> 1.2 </t>
  </si>
  <si>
    <t xml:space="preserve"> 90777 </t>
  </si>
  <si>
    <t>ENGENHEIRO CIVIL DE OBRA JUNIOR COM ENCARGOS COMPLEMENTARES</t>
  </si>
  <si>
    <t>H</t>
  </si>
  <si>
    <t xml:space="preserve"> 2 </t>
  </si>
  <si>
    <t>SERVIÇOS PRELIMINARES</t>
  </si>
  <si>
    <t xml:space="preserve"> 2.1 </t>
  </si>
  <si>
    <t>PROTEÇÃO E SINALIZAÇÃO</t>
  </si>
  <si>
    <t xml:space="preserve"> 2.1.1 </t>
  </si>
  <si>
    <t xml:space="preserve"> 85424 </t>
  </si>
  <si>
    <t>ISOLAMENTO DE OBRA COM TELA PLASTICA COM MALHA DE 5MM E ESTRUTURA DE MADEIRA PONTALETEADA</t>
  </si>
  <si>
    <t>m²</t>
  </si>
  <si>
    <t xml:space="preserve"> 2.1.2 </t>
  </si>
  <si>
    <t xml:space="preserve"> 74209/001 </t>
  </si>
  <si>
    <t>PLACA DE OBRA EM CHAPA DE ACO GALVANIZADO</t>
  </si>
  <si>
    <t xml:space="preserve"> 2.1.3 </t>
  </si>
  <si>
    <t xml:space="preserve"> 97064 </t>
  </si>
  <si>
    <t>MONTAGEM E DESMONTAGEM DE ANDAIME TUBULAR TIPO TORRE (EXCLUSIVE ANDAIME E LIMPEZA). AF_11/2017</t>
  </si>
  <si>
    <t>M</t>
  </si>
  <si>
    <t xml:space="preserve"> 2.1.4 </t>
  </si>
  <si>
    <t xml:space="preserve"> 95135 </t>
  </si>
  <si>
    <t>LOCACAO DE ANDAIME METALICO TUBULAR TIPO TORRE</t>
  </si>
  <si>
    <t>M/MES</t>
  </si>
  <si>
    <t xml:space="preserve"> 2.1.5 </t>
  </si>
  <si>
    <t xml:space="preserve"> ED-16349 </t>
  </si>
  <si>
    <t>SETOP</t>
  </si>
  <si>
    <t>LOCAÇÃO DE CONTAINER COM ISOLAMENTO TÉRMICO, TIPO 2, PARA ESCRITÓRIO DE OBRA COM SANITÁRIO CONTENDO UM (1) VASO SANITÁRIO E UM (1) LAVATÓRIO, COM MEDIDAS REFERENCIAIS DE (6) METROS COMPRIMENTO, (2,3) METROS LARGURA E (2,5) METROS ALTURA ÚTIL INTERNA, INCLUSIVE AR CONDICIONADO E LIGAÇÕES ELÉTRICAS E HIDROSSANITÁRIAS INTERNAS, EXCLUSIVE MOBILIZAÇÃO/DESMOBILIZAÇÃO E LIGAÇÕES PROVISÓRIAS EXTERNAS</t>
  </si>
  <si>
    <t>mês</t>
  </si>
  <si>
    <t xml:space="preserve"> 2.1.6 </t>
  </si>
  <si>
    <t xml:space="preserve"> ED-50137 </t>
  </si>
  <si>
    <t>MOBILIZAÇÃO E DESMOBILIZAÇÃO DE CONTAINER, INCLUSIVE CARGA, DESCARGA E TRANSPORTE EM CAMINHÃO CARROCERIA COM GUINDAUTO (MUNCK), EXCLUSIVE LOCAÇÃO DO CONTAINER</t>
  </si>
  <si>
    <t>un</t>
  </si>
  <si>
    <t xml:space="preserve"> 2.1.7 </t>
  </si>
  <si>
    <t xml:space="preserve"> 98458 </t>
  </si>
  <si>
    <t>TAPUME COM COMPENSADO DE MADEIRA. AF_05/2018</t>
  </si>
  <si>
    <t xml:space="preserve"> 2.1.8 </t>
  </si>
  <si>
    <t xml:space="preserve"> 1010010 </t>
  </si>
  <si>
    <t>CAERN</t>
  </si>
  <si>
    <t>INSTALAÇÃO PROVISÓRIA DE ÁGUA E ESGOTO INCLUSIVE CAIXA DÁGUA 1000L</t>
  </si>
  <si>
    <t>UN</t>
  </si>
  <si>
    <t xml:space="preserve"> 2.1.9 </t>
  </si>
  <si>
    <t xml:space="preserve"> 9416 </t>
  </si>
  <si>
    <t>ORSE</t>
  </si>
  <si>
    <t>Instalação provisória de energia elétrica, aerea, trifasica, em poste galvanizado, exclusive fornecimento do medidor</t>
  </si>
  <si>
    <t xml:space="preserve"> 2.2 </t>
  </si>
  <si>
    <t>DEMOLIÇÃO</t>
  </si>
  <si>
    <t xml:space="preserve"> 2.2.1 </t>
  </si>
  <si>
    <t xml:space="preserve"> 18 </t>
  </si>
  <si>
    <t>Demolição de piso cerâmico ou ladrilho</t>
  </si>
  <si>
    <t xml:space="preserve"> 2.2.2 </t>
  </si>
  <si>
    <t xml:space="preserve"> 16 </t>
  </si>
  <si>
    <t>Demolição manual de piso cimentado sobre lastro de concreto - Rev 01</t>
  </si>
  <si>
    <t xml:space="preserve"> 2.2.3 </t>
  </si>
  <si>
    <t xml:space="preserve"> 04.09.100 </t>
  </si>
  <si>
    <t>CPOS</t>
  </si>
  <si>
    <t>Retirada de guarda-corpo ou gradil em geral</t>
  </si>
  <si>
    <t xml:space="preserve"> 2.2.4 </t>
  </si>
  <si>
    <t xml:space="preserve"> 45005 </t>
  </si>
  <si>
    <t>AGETOP RODOVIARIA</t>
  </si>
  <si>
    <t>ESCAVAÇÃO MANUAL MAT. 1ª CAT.</t>
  </si>
  <si>
    <t>m³</t>
  </si>
  <si>
    <t xml:space="preserve"> 2.3 </t>
  </si>
  <si>
    <t>CARGA, DESCARGA E ESPALHAMENTO DE MATERIAIS PROVENIENTES DA DEMOLIÇÃO</t>
  </si>
  <si>
    <t xml:space="preserve"> 2.3.1 </t>
  </si>
  <si>
    <t xml:space="preserve"> 8.01.02 </t>
  </si>
  <si>
    <t>FDE</t>
  </si>
  <si>
    <t>ALUGUEL CAÇAMBA 4M3</t>
  </si>
  <si>
    <t xml:space="preserve"> 2.3.2 </t>
  </si>
  <si>
    <t xml:space="preserve"> 72897 </t>
  </si>
  <si>
    <t>CARGA MANUAL DE ENTULHO EM CAMINHAO BASCULANTE 6 M3</t>
  </si>
  <si>
    <t xml:space="preserve"> 2.3.3 </t>
  </si>
  <si>
    <t xml:space="preserve"> 95875 </t>
  </si>
  <si>
    <t>TRANSPORTE COM CAMINHÃO BASCULANTE DE 10 M³, EM VIA URBANA PAVIMENTADA, DMT ATÉ 30 KM (UNIDADE: M3XKM). AF_07/2020</t>
  </si>
  <si>
    <t>M3XKM</t>
  </si>
  <si>
    <t xml:space="preserve"> 3 </t>
  </si>
  <si>
    <t>PLATAFORMA DE ACESSIBILIDADE</t>
  </si>
  <si>
    <t xml:space="preserve"> 3.1 </t>
  </si>
  <si>
    <t>ELEMENTOS DIVERSOS</t>
  </si>
  <si>
    <t xml:space="preserve"> 3.1.1 </t>
  </si>
  <si>
    <t xml:space="preserve"> 42471 </t>
  </si>
  <si>
    <t>RECOMPOSIÇÃO DE GUARDA-CORPO (EXCETO TRANSPORTE)</t>
  </si>
  <si>
    <t>m</t>
  </si>
  <si>
    <t xml:space="preserve"> 3.1.2</t>
  </si>
  <si>
    <t xml:space="preserve"> 170011 </t>
  </si>
  <si>
    <t>SBC</t>
  </si>
  <si>
    <t>CAMADA REGULARIZACAO 2,5cm EM PISOS CONCRETO MAGRO 1:3:5</t>
  </si>
  <si>
    <t xml:space="preserve"> 3.1.3</t>
  </si>
  <si>
    <t xml:space="preserve"> 90930 </t>
  </si>
  <si>
    <t>CONTRAPISO ACÚSTICO EM ARGAMASSA TRAÇO 1:4 (CIMENTO E AREIA), PREPARO MECÂNICO COM BETONEIRA 400L, APLICADO EM ÁREAS SECAS, ACABAMENTO NÃO REFORÇADO, ESPESSURA 5CM. AF_07/2021</t>
  </si>
  <si>
    <t xml:space="preserve"> 3.1.4</t>
  </si>
  <si>
    <t xml:space="preserve"> 87249 </t>
  </si>
  <si>
    <t>REVESTIMENTO CERÂMICO PARA PISO COM PLACAS TIPO ESMALTADA EXTRA DE DIMENSÕES 45X45 CM APLICADA EM AMBIENTES DE ÁREA MENOR QUE 5 M2. AF_06/2014</t>
  </si>
  <si>
    <t xml:space="preserve"> 3.1.5</t>
  </si>
  <si>
    <t xml:space="preserve"> 2448 </t>
  </si>
  <si>
    <t>Aluguel de betoneira 400 l com motor 220/380V (com carregador) h</t>
  </si>
  <si>
    <t>h</t>
  </si>
  <si>
    <t xml:space="preserve"> 3.2 </t>
  </si>
  <si>
    <t>INSTALAÇÕES ESTRUTURAIS PARA PLATAFORMA</t>
  </si>
  <si>
    <t xml:space="preserve"> 3.2.1</t>
  </si>
  <si>
    <t xml:space="preserve"> 102476 </t>
  </si>
  <si>
    <t>CONCRETO FCK = 25MPA, TRAÇO 1:2,2:2,5 (EM MASSA SECA DE CIMENTO/ AREIA MÉDIA/ SEIXO ROLADO) - PREPARO MECÂNICO COM BETONEIRA 400 L. AF_05/2021</t>
  </si>
  <si>
    <t xml:space="preserve"> 3.2.2</t>
  </si>
  <si>
    <t xml:space="preserve"> 97086 </t>
  </si>
  <si>
    <t>FABRICAÇÃO, MONTAGEM E DESMONTAGEM DE FORMA PARA RADIER, PISO DE CONCRETO OU LAJE SOBRE SOLO, EM MADEIRA SERRADA, 4 UTILIZAÇÕES. AF_09/2021</t>
  </si>
  <si>
    <t xml:space="preserve"> 3.2.3</t>
  </si>
  <si>
    <t xml:space="preserve"> 92769 </t>
  </si>
  <si>
    <t>ARMAÇÃO DE LAJE DE ESTRUTURA CONVENCIONAL DE CONCRETO ARMADO UTILIZANDO AÇO CA-50 DE 6,3 MM - MONTAGEM. AF_06/2022</t>
  </si>
  <si>
    <t>KG</t>
  </si>
  <si>
    <t xml:space="preserve"> 3.2.4</t>
  </si>
  <si>
    <t xml:space="preserve"> 92770 </t>
  </si>
  <si>
    <t>ARMAÇÃO DE LAJE DE ESTRUTURA CONVENCIONAL DE CONCRETO ARMADO UTILIZANDO AÇO CA-50 DE 8,0 MM - MONTAGEM. AF_06/2022</t>
  </si>
  <si>
    <t xml:space="preserve"> 3.2.5</t>
  </si>
  <si>
    <t xml:space="preserve"> 92771 </t>
  </si>
  <si>
    <t>ARMAÇÃO DE LAJE DE ESTRUTURA CONVENCIONAL DE CONCRETO ARMADO UTILIZANDO AÇO CA-50 DE 10,0 MM - MONTAGEM. AF_06/2022</t>
  </si>
  <si>
    <t xml:space="preserve"> 3.3 </t>
  </si>
  <si>
    <t>INSTALAÇÕES ELÉTRICAS E ELETRÔNICAS</t>
  </si>
  <si>
    <t xml:space="preserve"> 3.3.1 </t>
  </si>
  <si>
    <t xml:space="preserve"> 101878 </t>
  </si>
  <si>
    <t>QUADRO DE DISTRIBUIÇÃO DE ENERGIA EM CHAPA DE AÇO GALVANIZADO, DE SOBREPOR, COM BARRAMENTO TRIFÁSICO, PARA 18 DISJUNTORES DIN 100A - FORNECIMENTO E INSTALAÇÃO. AF_10/2020</t>
  </si>
  <si>
    <t xml:space="preserve"> 3.3.2 </t>
  </si>
  <si>
    <t xml:space="preserve"> 95745 </t>
  </si>
  <si>
    <t>ELETRODUTO DE AÇO GALVANIZADO, CLASSE LEVE, DN 20 MM (3/4), APARENTE, INSTALADO EM TETO - FORNECIMENTO E INSTALAÇÃO. AF_11/2016_P</t>
  </si>
  <si>
    <t xml:space="preserve"> 3.3.3 </t>
  </si>
  <si>
    <t xml:space="preserve"> 8441 </t>
  </si>
  <si>
    <t>Abraçadeira metálica tipo "D" de 3/4"</t>
  </si>
  <si>
    <t xml:space="preserve"> 3.3.4 </t>
  </si>
  <si>
    <t xml:space="preserve"> 91926 </t>
  </si>
  <si>
    <t>CABO DE COBRE FLEXÍVEL ISOLADO, 2,5 MM², ANTI-CHAMA 450/750 V, PARA CIRCUITOS TERMINAIS - FORNECIMENTO E INSTALAÇÃO. AF_12/2015</t>
  </si>
  <si>
    <t xml:space="preserve"> 3.3.5 </t>
  </si>
  <si>
    <t xml:space="preserve"> 95778 </t>
  </si>
  <si>
    <t>CONDULETE DE ALUMÍNIO, TIPO C, PARA ELETRODUTO DE AÇO GALVANIZADO DN 20 MM (3/4''), APARENTE - FORNECIMENTO E INSTALAÇÃO. AF_11/2016_P</t>
  </si>
  <si>
    <t xml:space="preserve"> 3.3.6 </t>
  </si>
  <si>
    <t xml:space="preserve"> 070930 </t>
  </si>
  <si>
    <t>AGETOP CIVIL</t>
  </si>
  <si>
    <t>CONDULETE METÁLICO - ADAPTADOR DE SAÍDA 3/4"</t>
  </si>
  <si>
    <t xml:space="preserve"> 3.3.7 </t>
  </si>
  <si>
    <t xml:space="preserve"> 93670 </t>
  </si>
  <si>
    <t>DISJUNTOR TRIPOLAR TIPO DIN, CORRENTE NOMINAL DE 25A - FORNECIMENTO E INSTALAÇÃO. AF_10/2020</t>
  </si>
  <si>
    <t xml:space="preserve"> 3.3.8 </t>
  </si>
  <si>
    <t xml:space="preserve"> 93667 </t>
  </si>
  <si>
    <t>DISJUNTOR TRIPOLAR TIPO DIN, CORRENTE NOMINAL DE 10A - FORNECIMENTO E INSTALAÇÃO. AF_10/2020</t>
  </si>
  <si>
    <t xml:space="preserve"> 3.3.9 </t>
  </si>
  <si>
    <t xml:space="preserve"> 93653 </t>
  </si>
  <si>
    <t>DISJUNTOR MONOPOLAR TIPO DIN, CORRENTE NOMINAL DE 10A - FORNECIMENTO E INSTALAÇÃO. AF_10/2020</t>
  </si>
  <si>
    <t xml:space="preserve"> 3.3.10 </t>
  </si>
  <si>
    <t xml:space="preserve"> 15.007.0524-0 </t>
  </si>
  <si>
    <t>EMOP</t>
  </si>
  <si>
    <t>DIJUNTORES/INTERRUPTORES DIFERENCIAIS(D.I),CLASSE AC,4 POLOS ,INSTANTANEO,CORRENTE NOMINAL(IN)25AX415V,SENSIBILIDADE 30MA /300MA.FORNECIMENTO E COLOCACAO</t>
  </si>
  <si>
    <t xml:space="preserve"> 3.4 </t>
  </si>
  <si>
    <t>INSTALAÇÕES HIDROSSANITÁRIAS</t>
  </si>
  <si>
    <t xml:space="preserve"> 3.4.1 </t>
  </si>
  <si>
    <t xml:space="preserve"> 89712 </t>
  </si>
  <si>
    <t>TUBO PVC, SERIE NORMAL, ESGOTO PREDIAL, DN 50 MM, FORNECIDO E INSTALADO EM RAMAL DE DESCARGA OU RAMAL DE ESGOTO SANITÁRIO. AF_08/2022</t>
  </si>
  <si>
    <t xml:space="preserve"> 3.4.2 </t>
  </si>
  <si>
    <t xml:space="preserve"> 89733 </t>
  </si>
  <si>
    <t>CURVA CURTA 90 GRAUS, PVC, SERIE NORMAL, ESGOTO PREDIAL, DN 50 MM, JUNTA ELÁSTICA, FORNECIDO E INSTALADO EM RAMAL DE DESCARGA OU RAMAL DE ESGOTO SANITÁRIO. AF_08/2022</t>
  </si>
  <si>
    <t xml:space="preserve"> 3.4.3 </t>
  </si>
  <si>
    <t xml:space="preserve"> 89732 </t>
  </si>
  <si>
    <t>JOELHO 45 GRAUS, PVC, SERIE NORMAL, ESGOTO PREDIAL, DN 50 MM, JUNTA ELÁSTICA, FORNECIDO E INSTALADO EM RAMAL DE DESCARGA OU RAMAL DE ESGOTO SANITÁRIO. AF_08/2022</t>
  </si>
  <si>
    <t xml:space="preserve"> 3.4.4 </t>
  </si>
  <si>
    <t xml:space="preserve"> 104328 </t>
  </si>
  <si>
    <t>CAIXA SIFONADA, COM GRELHA QUADRADA, PVC, DN 150 X 150 X 50 MM, JUNTA SOLDÁVEL, FORNECIDA E INSTALADA EM RAMAL DE DESCARGA OU EM RAMAL DE ESGOTO SANITÁRIO. AF_08/2022</t>
  </si>
  <si>
    <t xml:space="preserve"> 3.5 </t>
  </si>
  <si>
    <t>BASE EM ALVENARIA PARA PLATAFORMA</t>
  </si>
  <si>
    <t xml:space="preserve"> 3.5.1 </t>
  </si>
  <si>
    <t xml:space="preserve"> 89310 </t>
  </si>
  <si>
    <t>ALVENARIA ESTRUTURAL DE BLOCOS CERÂMICOS 14X19X29, (ESPESSURA DE 14 CM), PARA PAREDES COM ÁREA LÍQUIDA MENOR QUE 6M², COM VÃOS, UTILIZANDO COLHER DE PEDREIRO E ARGAMASSA DE ASSENTAMENTO COM PREPARO EM BETONEIRA. AF_12/2014</t>
  </si>
  <si>
    <t xml:space="preserve"> 3.5.2 </t>
  </si>
  <si>
    <t xml:space="preserve"> 87792 </t>
  </si>
  <si>
    <t>EMBOÇO OU MASSA ÚNICA EM ARGAMASSA TRAÇO 1:2:8, PREPARO MECÂNICO COM BETONEIRA 400 L, APLICADA MANUALMENTE EM PANOS CEGOS DE FACHADA (SEM PRESENÇA DE VÃOS), ESPESSURA DE 25 MM. AF_08/2022</t>
  </si>
  <si>
    <t xml:space="preserve"> 3.6 </t>
  </si>
  <si>
    <t>PLATAFORMA ELEVATÓRIA</t>
  </si>
  <si>
    <t xml:space="preserve"> 3.6.1 </t>
  </si>
  <si>
    <t>PLAT01</t>
  </si>
  <si>
    <t>Próprio</t>
  </si>
  <si>
    <t>FORNECIMENTO E INSTALAÇÃO DE PLATAFORMA ELEVATÓRIA COM DIMENSÕES EXTERNAS DE 155X165CM E CABINA DE 90X140CM , SEMI-CABINADA (ABNT NBR ISO 9386-1/2013)</t>
  </si>
  <si>
    <t>ELEVADOR DE ACESSIBILIDADE</t>
  </si>
  <si>
    <t>4.1</t>
  </si>
  <si>
    <t xml:space="preserve"> ELEV01 </t>
  </si>
  <si>
    <t>ADEQUAÇÃO/SUBSTITUIÇÃO DE SINALIZAÇÃO DE PAVIMENTO AUDÍVEL (GONGO DE CABINA) PARA ELEVADORES</t>
  </si>
  <si>
    <t>4.2</t>
  </si>
  <si>
    <t xml:space="preserve"> ELEV02 </t>
  </si>
  <si>
    <t>ADEQUAÇÃO/SUBSTITUIÇÃO DE SISTEMA DE SINALIZAÇÃO DE CABINA POR VOZ (SISTEMA VOICE) PARA ELEVADORES. FORNECIMENTO E INSTALAÇÃO.</t>
  </si>
  <si>
    <t>4.3</t>
  </si>
  <si>
    <t xml:space="preserve"> ELEV03 </t>
  </si>
  <si>
    <t>ADEQUAÇÃO/SUBSTITUIÇÃO DE KIT INTERCOMUNICADOR COM CABEAMENTO PARA ELEVADORES. FORNECIMENTO E INSTALAÇÃO.</t>
  </si>
  <si>
    <t>4.4</t>
  </si>
  <si>
    <t xml:space="preserve"> ELEV04 </t>
  </si>
  <si>
    <t>ADEQUAÇÃO/SUBSTITUIÇÃO DE KIT VENTILADOR PARA ELEVADORES. FORNECIMENTO E INSTALAÇÃO.</t>
  </si>
  <si>
    <t>4.5</t>
  </si>
  <si>
    <t xml:space="preserve"> ELEV05 </t>
  </si>
  <si>
    <t>SUBSTITUIÇÃO DO PISO DE ELEVADORES. FORNECIMENTO E INSTALAÇÃO.</t>
  </si>
  <si>
    <t>4.6</t>
  </si>
  <si>
    <t xml:space="preserve"> ELEV06 </t>
  </si>
  <si>
    <t>EQUIPAMENTO DE RESGATE AUTOMATICO DE PASSAGEIROS PARA ELEVADORES. FORNECIMENTO E INSTALAÇÃO.</t>
  </si>
  <si>
    <t>4.7</t>
  </si>
  <si>
    <t xml:space="preserve"> ELEV07 </t>
  </si>
  <si>
    <t>ADEQUAÇÃO/SUBSTITUIÇÃO DE CONJUNTO OPERADOR DE PORTA E PORTA DE CABINA (800 X 2.000 mm) PARA ELEVADORES. FORNECIMENTO E INSTALAÇÃO.</t>
  </si>
  <si>
    <t>4.8</t>
  </si>
  <si>
    <t xml:space="preserve"> ELEV08 </t>
  </si>
  <si>
    <t>ADEQUAÇÃO/SUBSTITUIÇÃO DE CONJUNTO DE PORTA E PORTAL (PAVIMENTO) PARA ELEVADORES. FORNECIMENTO E INSTALAÇÃO.</t>
  </si>
  <si>
    <t xml:space="preserve"> 5 </t>
  </si>
  <si>
    <t>SERVIÇOS COMPLEMENTARES</t>
  </si>
  <si>
    <t xml:space="preserve"> 5.1 </t>
  </si>
  <si>
    <t>AS BUILT - ARQUITETURA</t>
  </si>
  <si>
    <t xml:space="preserve"> 5.1.1 </t>
  </si>
  <si>
    <t xml:space="preserve"> ED-3123 </t>
  </si>
  <si>
    <t>AS BUILT DE PROJETOS COM ÁREA ATÉ 10.000 M2</t>
  </si>
  <si>
    <t xml:space="preserve"> 5.2 </t>
  </si>
  <si>
    <t>AS BUILT - ELÉTRICA</t>
  </si>
  <si>
    <t xml:space="preserve"> 5.2.1 </t>
  </si>
  <si>
    <t xml:space="preserve"> 5.3 </t>
  </si>
  <si>
    <t>LIMPEZA FINAL</t>
  </si>
  <si>
    <t xml:space="preserve"> 5.3.1 </t>
  </si>
  <si>
    <t xml:space="preserve"> 55.01.020 </t>
  </si>
  <si>
    <t>Limpeza final da obra</t>
  </si>
  <si>
    <t>TOTAL BDI 20,93%</t>
  </si>
  <si>
    <t>TOTAL BDI 26,93%</t>
  </si>
  <si>
    <t>VALOR TOTAL</t>
  </si>
  <si>
    <t>_____________________________________________
Eng. Civil Késsio R. J. Monteiro - CREA 22154 D/AC</t>
  </si>
  <si>
    <t>CURVA ABC DE INSUMOS</t>
  </si>
  <si>
    <t>Tipo</t>
  </si>
  <si>
    <t>Valor Geral</t>
  </si>
  <si>
    <t>Peso (%)</t>
  </si>
  <si>
    <t>Valor Acumulado</t>
  </si>
  <si>
    <t>Peso Acumulado (%)</t>
  </si>
  <si>
    <t>PLAT 01</t>
  </si>
  <si>
    <t>Equipamento</t>
  </si>
  <si>
    <t>31,52%</t>
  </si>
  <si>
    <t>Serviços</t>
  </si>
  <si>
    <t>12,36%</t>
  </si>
  <si>
    <t>43,88%</t>
  </si>
  <si>
    <t>8,73%</t>
  </si>
  <si>
    <t>52,61%</t>
  </si>
  <si>
    <t xml:space="preserve"> 00040818 </t>
  </si>
  <si>
    <t>ENCARREGADO GERAL DE OBRAS (MENSALISTA)</t>
  </si>
  <si>
    <t>Mão de Obra</t>
  </si>
  <si>
    <t>7,61%</t>
  </si>
  <si>
    <t>60,21%</t>
  </si>
  <si>
    <t>6,79%</t>
  </si>
  <si>
    <t>67,00%</t>
  </si>
  <si>
    <t>5,09%</t>
  </si>
  <si>
    <t>72,09%</t>
  </si>
  <si>
    <t>3,42%</t>
  </si>
  <si>
    <t>75,51%</t>
  </si>
  <si>
    <t>3,39%</t>
  </si>
  <si>
    <t>78,90%</t>
  </si>
  <si>
    <t xml:space="preserve"> 00002706 </t>
  </si>
  <si>
    <t>ENGENHEIRO CIVIL DE OBRA JUNIOR</t>
  </si>
  <si>
    <t>3,34%</t>
  </si>
  <si>
    <t>82,25%</t>
  </si>
  <si>
    <t>2,91%</t>
  </si>
  <si>
    <t>85,16%</t>
  </si>
  <si>
    <t>1,84%</t>
  </si>
  <si>
    <t>87,00%</t>
  </si>
  <si>
    <t xml:space="preserve"> MATED-11188 </t>
  </si>
  <si>
    <t>LOCAÇÃO DE CONTAINER COM ISOLAMENTO TÉRMICO (APLICAÇÃO: ESCRITÓRIO| ESQUADRIAS: 2|SUPORTE AR CONDICIONADO: 1|AR CONDICIONADO: NÃO INCLUSO|LÂMPADAS: NÃO INCLUSO|LAVATÓRIOS:1| VASOS SANITÁRIOS: 1| INSTALAÇÃO ELÉTRICA INTERNA: INCLUSA| MOBILIZAÇÃO: NÃO INCLUSO| COMPRIMENTO*: 600CM/ LARGURA*: 230CM/ALTURA EXTERNA*: 285CM/ALTURA ÚTIL INTERNA*: 250CM)* MEDIDAS REFERENCIAIS APROXIMADAS</t>
  </si>
  <si>
    <t>Material</t>
  </si>
  <si>
    <t>1,52%</t>
  </si>
  <si>
    <t>88,52%</t>
  </si>
  <si>
    <t xml:space="preserve"> B.01.000.010146 </t>
  </si>
  <si>
    <t>Servente</t>
  </si>
  <si>
    <t>0,60%</t>
  </si>
  <si>
    <t>89,12%</t>
  </si>
  <si>
    <t xml:space="preserve"> 00003992 </t>
  </si>
  <si>
    <t>TABUA APARELHADA *2,5 X 30* CM, EM MACARANDUBA, ANGELIM OU EQUIVALENTE DA REGIAO</t>
  </si>
  <si>
    <t>0,57%</t>
  </si>
  <si>
    <t>89,69%</t>
  </si>
  <si>
    <t xml:space="preserve"> 00043499 </t>
  </si>
  <si>
    <t>EPI - FAMILIA ENCARREGADO GERAL - MENSALISTA (ENCARGOS COMPLEMENTARES - COLETADO CAIXA)</t>
  </si>
  <si>
    <t>0,54%</t>
  </si>
  <si>
    <t>90,23%</t>
  </si>
  <si>
    <t xml:space="preserve"> 00004813 </t>
  </si>
  <si>
    <t>PLACA DE OBRA (PARA CONSTRUCAO CIVIL) EM CHAPA GALVANIZADA *N. 22*, ADESIVADA, DE *2,4 X 1,2* M (SEM POSTES PARA FIXACAO)</t>
  </si>
  <si>
    <t>0,51%</t>
  </si>
  <si>
    <t>90,74%</t>
  </si>
  <si>
    <t xml:space="preserve"> 00040863 </t>
  </si>
  <si>
    <t>EXAMES - MENSALISTA (COLETADO CAIXA)</t>
  </si>
  <si>
    <t>0,48%</t>
  </si>
  <si>
    <t>91,22%</t>
  </si>
  <si>
    <t xml:space="preserve"> MATED-11210 </t>
  </si>
  <si>
    <t>LOCAÇÃO DE AR CONDICIONADO PARA CONTAINER (TENSÃO: 220V| BTUS: 12.000-18.000)</t>
  </si>
  <si>
    <t>91,69%</t>
  </si>
  <si>
    <t xml:space="preserve"> 00000033 </t>
  </si>
  <si>
    <t>ACO CA-50, 8,0 MM, VERGALHAO</t>
  </si>
  <si>
    <t>0,42%</t>
  </si>
  <si>
    <t>92,11%</t>
  </si>
  <si>
    <t xml:space="preserve"> 00043681 </t>
  </si>
  <si>
    <t>CHAPA/PAINEL DE MADEIRA COMPENSADA RESINADA (MADEIRITE RESINADO ROSA) PARA FORMA DE CONCRETO, DE 2200 x 1100 MM, E = 8 A 12 MM</t>
  </si>
  <si>
    <t>0,38%</t>
  </si>
  <si>
    <t>92,49%</t>
  </si>
  <si>
    <t xml:space="preserve"> 00020212 </t>
  </si>
  <si>
    <t>CAIBRO APARELHADO *6 X 8* CM, EM MACARANDUBA, ANGELIM OU EQUIVALENTE DA REGIAO</t>
  </si>
  <si>
    <t>0,36%</t>
  </si>
  <si>
    <t>92,85%</t>
  </si>
  <si>
    <t xml:space="preserve"> 00004433 </t>
  </si>
  <si>
    <t>CAIBRO NAO APARELHADO  *7,5 X 7,5* CM, EM MACARANDUBA, ANGELIM OU EQUIVALENTE DA REGIAO -  BRUTA</t>
  </si>
  <si>
    <t>0,35%</t>
  </si>
  <si>
    <t>93,20%</t>
  </si>
  <si>
    <t xml:space="preserve"> DV 21 </t>
  </si>
  <si>
    <t>TAXA DE LIGAÇÃO DE ÁGUA - CAERN</t>
  </si>
  <si>
    <t>0,34%</t>
  </si>
  <si>
    <t>93,54%</t>
  </si>
  <si>
    <t xml:space="preserve"> 00011868 </t>
  </si>
  <si>
    <t>CAIXA D'AGUA FIBRA DE VIDRO PARA 1000 LITROS, COM TAMPA</t>
  </si>
  <si>
    <t>93,88%</t>
  </si>
  <si>
    <t xml:space="preserve"> 00001213 </t>
  </si>
  <si>
    <t>CARPINTEIRO DE FORMAS (HORISTA)</t>
  </si>
  <si>
    <t>0,32%</t>
  </si>
  <si>
    <t>94,20%</t>
  </si>
  <si>
    <t xml:space="preserve"> 00012038 </t>
  </si>
  <si>
    <t>QUADRO DE DISTRIBUICAO COM BARRAMENTO TRIFASICO, DE SOBREPOR, EM CHAPA DE ACO GALVANIZADO, PARA 18 DISJUNTORES DIN, 100 A</t>
  </si>
  <si>
    <t>0,28%</t>
  </si>
  <si>
    <t>94,48%</t>
  </si>
  <si>
    <t xml:space="preserve"> 00006111 </t>
  </si>
  <si>
    <t>SERVENTE DE OBRAS</t>
  </si>
  <si>
    <t>94,76%</t>
  </si>
  <si>
    <t xml:space="preserve"> EQED-19708 </t>
  </si>
  <si>
    <t>CAMINHÃO CARROCERIA CARGA SECA (TRAÇÃO: 6X2 TRUCADO|TARA MÁXIMA: 7T |CMT MÍNIMA: 27T|POTÊNCIA : 230CV[169KW]|OPERADOR: INCLUSO)</t>
  </si>
  <si>
    <t>95,04%</t>
  </si>
  <si>
    <t xml:space="preserve"> 414 </t>
  </si>
  <si>
    <t>Cabo cobre rígido, isolado, 16mm2 - 450/750v / 70º m</t>
  </si>
  <si>
    <t>0,25%</t>
  </si>
  <si>
    <t>95,29%</t>
  </si>
  <si>
    <t xml:space="preserve"> 00010527 </t>
  </si>
  <si>
    <t>LOCACAO DE ANDAIME METALICO TUBULAR DE ENCAIXE, TIPO DE TORRE, CADA PAINEL COM LARGURA DE 1 ATE 1,5 M E ALTURA DE *1,00* M, INCLUINDO DIAGONAL, BARRAS DE LIGACAO, SAPATAS OU RODIZIOS E DEMAIS ITENS NECESSARIOS A MONTAGEM (NAO INCLUI INSTALACAO)</t>
  </si>
  <si>
    <t>MXMES</t>
  </si>
  <si>
    <t>0,24%</t>
  </si>
  <si>
    <t>95,53%</t>
  </si>
  <si>
    <t xml:space="preserve"> 00037370 </t>
  </si>
  <si>
    <t>ALIMENTACAO - HORISTA (COLETADO CAIXA)</t>
  </si>
  <si>
    <t>Outros</t>
  </si>
  <si>
    <t>95,77%</t>
  </si>
  <si>
    <t>0,21%</t>
  </si>
  <si>
    <t>95,98%</t>
  </si>
  <si>
    <t xml:space="preserve"> 00000034 </t>
  </si>
  <si>
    <t>ACO CA-50, 10,0 MM, VERGALHAO</t>
  </si>
  <si>
    <t>0,20%</t>
  </si>
  <si>
    <t>96,18%</t>
  </si>
  <si>
    <t xml:space="preserve"> 00001357 </t>
  </si>
  <si>
    <t>!EM PROCESSO DE DESATIVACAO! CHAPA DE MADEIRA COMPENSADA RESINADA PARA FORMA DE CONCRETO, DE *2,2 X 1,1* M, E = 12 MM</t>
  </si>
  <si>
    <t>0,18%</t>
  </si>
  <si>
    <t>96,36%</t>
  </si>
  <si>
    <t xml:space="preserve"> 2645 </t>
  </si>
  <si>
    <t>Poste de ferro galvanizado, 3" x 6m, completo, para entrada de energia un</t>
  </si>
  <si>
    <t>0,16%</t>
  </si>
  <si>
    <t>96,52%</t>
  </si>
  <si>
    <t xml:space="preserve"> 00000032 </t>
  </si>
  <si>
    <t>ACO CA-50, 6,3 MM, VERGALHAO</t>
  </si>
  <si>
    <t>96,68%</t>
  </si>
  <si>
    <t xml:space="preserve"> 00002436 </t>
  </si>
  <si>
    <t>ELETRICISTA (HORISTA)</t>
  </si>
  <si>
    <t>0,14%</t>
  </si>
  <si>
    <t>96,82%</t>
  </si>
  <si>
    <t xml:space="preserve"> 00034709 </t>
  </si>
  <si>
    <t>DISJUNTOR TIPO DIN/IEC, TRIPOLAR DE 10 ATE 50A</t>
  </si>
  <si>
    <t>0,12%</t>
  </si>
  <si>
    <t>96,94%</t>
  </si>
  <si>
    <t xml:space="preserve"> 00004734 </t>
  </si>
  <si>
    <t>SEIXO ROLADO PARA APLICACAO EM CONCRETO (POSTO PEDREIRA/FORNECEDOR, SEM FRETE)</t>
  </si>
  <si>
    <t>97,06%</t>
  </si>
  <si>
    <t xml:space="preserve"> 00037372 </t>
  </si>
  <si>
    <t>EXAMES - HORISTA (COLETADO CAIXA)</t>
  </si>
  <si>
    <t>97,18%</t>
  </si>
  <si>
    <t xml:space="preserve"> 00006117 </t>
  </si>
  <si>
    <t>CARPINTEIRO AUXILIAR (HORISTA)</t>
  </si>
  <si>
    <t>97,30%</t>
  </si>
  <si>
    <t xml:space="preserve"> 00001379 </t>
  </si>
  <si>
    <t>CIMENTO PORTLAND COMPOSTO CP II-32</t>
  </si>
  <si>
    <t>0,11%</t>
  </si>
  <si>
    <t>97,41%</t>
  </si>
  <si>
    <t xml:space="preserve"> 00002696 </t>
  </si>
  <si>
    <t>ENCANADOR OU BOMBEIRO HIDRAULICO (HORISTA)</t>
  </si>
  <si>
    <t>97,52%</t>
  </si>
  <si>
    <t xml:space="preserve"> 00037371 </t>
  </si>
  <si>
    <t>TRANSPORTE - HORISTA (COLETADO CAIXA)</t>
  </si>
  <si>
    <t>97,63%</t>
  </si>
  <si>
    <t xml:space="preserve"> 00001014 </t>
  </si>
  <si>
    <t>CABO DE COBRE, FLEXIVEL, CLASSE 4 OU 5, ISOLACAO EM PVC/A, ANTICHAMA BWF-B, 1 CONDUTOR, 450/750 V, SECAO NOMINAL 2,5 MM2</t>
  </si>
  <si>
    <t>97,74%</t>
  </si>
  <si>
    <t xml:space="preserve"> 00004750 </t>
  </si>
  <si>
    <t>PEDREIRO (HORISTA)</t>
  </si>
  <si>
    <t>0,10%</t>
  </si>
  <si>
    <t>97,84%</t>
  </si>
  <si>
    <t xml:space="preserve"> 00036365 </t>
  </si>
  <si>
    <t>TUBO COLETOR DE ESGOTO PVC, JEI, DN 100 MM (NBR  7362)</t>
  </si>
  <si>
    <t>97,93%</t>
  </si>
  <si>
    <t xml:space="preserve"> 00021128 </t>
  </si>
  <si>
    <t>ELETRODUTO EM ACO GALVANIZADO ELETROLITICO, LEVE, DIAMETRO 3/4", PAREDE DE 0,90 MM</t>
  </si>
  <si>
    <t>0,08%</t>
  </si>
  <si>
    <t>98,01%</t>
  </si>
  <si>
    <t xml:space="preserve"> 00000378 </t>
  </si>
  <si>
    <t>ARMADOR (HORISTA)</t>
  </si>
  <si>
    <t>0,07%</t>
  </si>
  <si>
    <t>98,08%</t>
  </si>
  <si>
    <t xml:space="preserve"> 00000370 </t>
  </si>
  <si>
    <t>AREIA MEDIA - POSTO JAZIDA/FORNECEDOR (RETIRADO NA JAZIDA, SEM TRANSPORTE)</t>
  </si>
  <si>
    <t>98,15%</t>
  </si>
  <si>
    <t xml:space="preserve"> 20003 </t>
  </si>
  <si>
    <t>AJUDANTE</t>
  </si>
  <si>
    <t>0,06%</t>
  </si>
  <si>
    <t>98,21%</t>
  </si>
  <si>
    <t xml:space="preserve"> 00009867 </t>
  </si>
  <si>
    <t>TUBO PVC, SOLDAVEL, DE 20 MM, AGUA FRIA (NBR-5648)</t>
  </si>
  <si>
    <t>98,26%</t>
  </si>
  <si>
    <t xml:space="preserve"> 00004491 </t>
  </si>
  <si>
    <t>PONTALETE *7,5 X 7,5* CM EM PINUS, MISTA OU EQUIVALENTE DA REGIAO - BRUTA</t>
  </si>
  <si>
    <t>0,05%</t>
  </si>
  <si>
    <t>98,32%</t>
  </si>
  <si>
    <t xml:space="preserve"> 00043475 </t>
  </si>
  <si>
    <t>FERRAMENTAS - FAMILIA ENCARREGADO GERAL - MENSALISTA (ENCARGOS COMPLEMENTARES - COLETADO CAIXA)</t>
  </si>
  <si>
    <t>98,37%</t>
  </si>
  <si>
    <t xml:space="preserve"> 00006193 </t>
  </si>
  <si>
    <t>TABUA  NAO  APARELHADA  *2,5 X 20* CM, EM MACARANDUBA, ANGELIM OU EQUIVALENTE DA REGIAO - BRUTA</t>
  </si>
  <si>
    <t>98,42%</t>
  </si>
  <si>
    <t xml:space="preserve"> 00002392 </t>
  </si>
  <si>
    <t>DISJUNTOR TIPO NEMA, TRIPOLAR 10  ATE  50A, TENSAO MAXIMA DE 415 V</t>
  </si>
  <si>
    <t>98,47%</t>
  </si>
  <si>
    <t xml:space="preserve"> 436 </t>
  </si>
  <si>
    <t>Caixa de medicao bi ou trifásica, em noril (policarbonato) un</t>
  </si>
  <si>
    <t>98,52%</t>
  </si>
  <si>
    <t xml:space="preserve"> 00000247 </t>
  </si>
  <si>
    <t>AJUDANTE DE ELETRICISTA (HORISTA)</t>
  </si>
  <si>
    <t>98,57%</t>
  </si>
  <si>
    <t xml:space="preserve"> 00002559 </t>
  </si>
  <si>
    <t>CONDULETE DE ALUMINIO TIPO C, PARA ELETRODUTO ROSCAVEL DE 3/4", COM TAMPA CEGA</t>
  </si>
  <si>
    <t>98,62%</t>
  </si>
  <si>
    <t xml:space="preserve"> 00009838 </t>
  </si>
  <si>
    <t>TUBO PVC SERIE NORMAL, DN 50 MM, PARA ESGOTO PREDIAL (NBR 5688)</t>
  </si>
  <si>
    <t>0,04%</t>
  </si>
  <si>
    <t>98,66%</t>
  </si>
  <si>
    <t xml:space="preserve"> 00004221 </t>
  </si>
  <si>
    <t>OLEO DIESEL COMBUSTIVEL COMUM</t>
  </si>
  <si>
    <t>L</t>
  </si>
  <si>
    <t>98,70%</t>
  </si>
  <si>
    <t xml:space="preserve"> 11868 </t>
  </si>
  <si>
    <t>DISJUNTOR/INTERRUPTOR DIFERENCIAL(DI),CL ASSE AC, 4 POLOS, INSTANT., CORRENTE NOM INAL (IN)25AX415V, SENSIB.30MA/300MA</t>
  </si>
  <si>
    <t>Equipamento para Aquisição Permanente</t>
  </si>
  <si>
    <t>98,74%</t>
  </si>
  <si>
    <t xml:space="preserve"> MOED- 4332 </t>
  </si>
  <si>
    <t>ENGENHEIRO/ ARQUITETO INTERMEDIÁRIO - PROJETO</t>
  </si>
  <si>
    <t>98,78%</t>
  </si>
  <si>
    <t xml:space="preserve"> 00043132 </t>
  </si>
  <si>
    <t>ARAME RECOZIDO 16 BWG, D = 1,65 MM (0,016 KG/M) OU 18 BWG, D = 1,25 MM (0,01 KG/M)</t>
  </si>
  <si>
    <t>98,82%</t>
  </si>
  <si>
    <t xml:space="preserve"> 20031 </t>
  </si>
  <si>
    <t>SERVENTE</t>
  </si>
  <si>
    <t>98,86%</t>
  </si>
  <si>
    <t xml:space="preserve"> 10069 </t>
  </si>
  <si>
    <t>AÇO CA - 50</t>
  </si>
  <si>
    <t>Kg</t>
  </si>
  <si>
    <t>98,90%</t>
  </si>
  <si>
    <t xml:space="preserve"> 00043483 </t>
  </si>
  <si>
    <t>EPI - FAMILIA CARPINTEIRO DE FORMAS - HORISTA (ENCARGOS COMPLEMENTARES - COLETADO CAIXA)</t>
  </si>
  <si>
    <t>98,94%</t>
  </si>
  <si>
    <t xml:space="preserve"> 00003379 </t>
  </si>
  <si>
    <t>HASTE DE ATERRAMENTO EM ACO COM 3,00 M DE COMPRIMENTO E DN = 5/8", REVESTIDA COM BAIXA CAMADA DE COBRE, SEM CONECTOR</t>
  </si>
  <si>
    <t>0,03%</t>
  </si>
  <si>
    <t>98,97%</t>
  </si>
  <si>
    <t xml:space="preserve"> 00007170 </t>
  </si>
  <si>
    <t>TELA FACHADEIRA EM POLIETILENO, ROLO DE 3 X 100 M (L X C), COR BRANCA, SEM LOGOMARCA - PARA PROTECAO DE OBRAS</t>
  </si>
  <si>
    <t>99,00%</t>
  </si>
  <si>
    <t xml:space="preserve"> 00011712 </t>
  </si>
  <si>
    <t>CAIXA SIFONADA, PVC, 150 X 150 X 50 MM, COM GRELHA QUADRADA, BRANCA (NBR 5688)</t>
  </si>
  <si>
    <t>99,03%</t>
  </si>
  <si>
    <t>99,06%</t>
  </si>
  <si>
    <t xml:space="preserve"> 3331 </t>
  </si>
  <si>
    <t>Cabo de cobre nú 16 mm2 - 4AWG Kg</t>
  </si>
  <si>
    <t>99,09%</t>
  </si>
  <si>
    <t xml:space="preserve"> 00040864 </t>
  </si>
  <si>
    <t>SEGURO - MENSALISTA (COLETADO CAIXA)</t>
  </si>
  <si>
    <t>99,12%</t>
  </si>
  <si>
    <t xml:space="preserve"> B.01.000.010139 </t>
  </si>
  <si>
    <t>Pedreiro</t>
  </si>
  <si>
    <t>99,14%</t>
  </si>
  <si>
    <t xml:space="preserve"> 00043486 </t>
  </si>
  <si>
    <t>EPI - FAMILIA ENGENHEIRO CIVIL - HORISTA (ENCARGOS COMPLEMENTARES - COLETADO CAIXA)</t>
  </si>
  <si>
    <t>99,17%</t>
  </si>
  <si>
    <t xml:space="preserve"> 00002685 </t>
  </si>
  <si>
    <t>ELETRODUTO DE PVC RIGIDO ROSCAVEL DE 1 ", SEM LUVA</t>
  </si>
  <si>
    <t>99,20%</t>
  </si>
  <si>
    <t xml:space="preserve"> 00001287 </t>
  </si>
  <si>
    <t>PISO EM CERAMICA ESMALTADA EXTRA, PEI MAIOR OU IGUAL A 4, FORMATO MENOR OU IGUAL A 2025 CM2</t>
  </si>
  <si>
    <t>99,22%</t>
  </si>
  <si>
    <t xml:space="preserve"> 00000242 </t>
  </si>
  <si>
    <t>AJUDANTE ESPECIALIZADO (HORISTA)</t>
  </si>
  <si>
    <t>0,02%</t>
  </si>
  <si>
    <t>99,25%</t>
  </si>
  <si>
    <t xml:space="preserve"> 00043491 </t>
  </si>
  <si>
    <t>EPI - FAMILIA SERVENTE - HORISTA (ENCARGOS COMPLEMENTARES - COLETADO CAIXA)</t>
  </si>
  <si>
    <t>99,27%</t>
  </si>
  <si>
    <t xml:space="preserve"> MOED-20154 </t>
  </si>
  <si>
    <t>99,29%</t>
  </si>
  <si>
    <t xml:space="preserve"> 00000420 </t>
  </si>
  <si>
    <t>CINTA CIRCULAR EM ACO GALVANIZADO DE 150 MM DE DIAMETRO PARA FIXACAO DE CAIXA MEDICAO, INCLUI PARAFUSOS E PORCAS</t>
  </si>
  <si>
    <t>99,31%</t>
  </si>
  <si>
    <t xml:space="preserve"> 30026 </t>
  </si>
  <si>
    <t>COMPRESSOR DE AR 295 PCM</t>
  </si>
  <si>
    <t xml:space="preserve">h </t>
  </si>
  <si>
    <t>99,34%</t>
  </si>
  <si>
    <t xml:space="preserve"> 00037758 </t>
  </si>
  <si>
    <t>CAMINHAO TRUCADO, PESO BRUTO TOTAL 23000 KG, CARGA UTIL MAXIMA 15285 KG, DISTANCIA ENTRE EIXOS 4,80 M, POTENCIA 326 CV (INCLUI CABINE E CHASSI, NAO INCLUI CARROCERIA)</t>
  </si>
  <si>
    <t>99,36%</t>
  </si>
  <si>
    <t xml:space="preserve"> 00000246 </t>
  </si>
  <si>
    <t>AUXILIAR DE ENCANADOR OU BOMBEIRO HIDRAULICO (HORISTA)</t>
  </si>
  <si>
    <t>99,38%</t>
  </si>
  <si>
    <t xml:space="preserve"> 20017 </t>
  </si>
  <si>
    <t>PEDREIRO</t>
  </si>
  <si>
    <t>99,40%</t>
  </si>
  <si>
    <t xml:space="preserve"> 158 </t>
  </si>
  <si>
    <t>Almoço (Participação do empregador) un</t>
  </si>
  <si>
    <t>99,42%</t>
  </si>
  <si>
    <t xml:space="preserve"> 20002 </t>
  </si>
  <si>
    <t>ENCARREGADO DE SERVIÇO</t>
  </si>
  <si>
    <t>99,43%</t>
  </si>
  <si>
    <t xml:space="preserve"> MOED- 4714 </t>
  </si>
  <si>
    <t>PROJETISTA CADISTA - PROJETO</t>
  </si>
  <si>
    <t>99,45%</t>
  </si>
  <si>
    <t xml:space="preserve"> 4029 </t>
  </si>
  <si>
    <t>ADAPTADOR DE SAÍDA 3/4" PARA CONDULETE METÁLICO</t>
  </si>
  <si>
    <t>99,47%</t>
  </si>
  <si>
    <t xml:space="preserve"> EQED-22859 </t>
  </si>
  <si>
    <t>GUINDASTE ARTICULADO VEICULAR (MOMENTO DE CARGA MÁXIMO: 10TxM| OPERADOR: NÃO INCLUSO)</t>
  </si>
  <si>
    <t>99,48%</t>
  </si>
  <si>
    <t xml:space="preserve"> 00044497 </t>
  </si>
  <si>
    <t>MONTADOR DE ESTRUTURAS METALICAS HORISTA</t>
  </si>
  <si>
    <t>99,50%</t>
  </si>
  <si>
    <t xml:space="preserve"> 00000099 </t>
  </si>
  <si>
    <t>ADAPTADOR PVC SOLDAVEL, COM FLANGE E ANEL DE VEDACAO, 50 MM X 1 1/2", PARA CAIXA D'AGUA</t>
  </si>
  <si>
    <t>0,01%</t>
  </si>
  <si>
    <t>99,51%</t>
  </si>
  <si>
    <t xml:space="preserve"> 00043459 </t>
  </si>
  <si>
    <t>FERRAMENTAS - FAMILIA CARPINTEIRO DE FORMAS - HORISTA (ENCARGOS COMPLEMENTARES - COLETADO CAIXA)</t>
  </si>
  <si>
    <t>99,53%</t>
  </si>
  <si>
    <t xml:space="preserve"> 10010 </t>
  </si>
  <si>
    <t>CIMENTO PORTLAND CP II - 32</t>
  </si>
  <si>
    <t>99,54%</t>
  </si>
  <si>
    <t xml:space="preserve"> 00004417 </t>
  </si>
  <si>
    <t>SARRAFO NAO APARELHADO *2,5 X 7* CM, EM MACARANDUBA, ANGELIM OU EQUIVALENTE DA REGIAO -  BRUTA</t>
  </si>
  <si>
    <t>99,55%</t>
  </si>
  <si>
    <t xml:space="preserve"> 00004760 </t>
  </si>
  <si>
    <t>AZULEJISTA OU LADRILHEIRO (HORISTA)</t>
  </si>
  <si>
    <t>99,56%</t>
  </si>
  <si>
    <t xml:space="preserve"> 00039017 </t>
  </si>
  <si>
    <t>ESPACADOR / DISTANCIADOR CIRCULAR COM ENTRADA LATERAL, EM PLASTICO, PARA VERGALHAO *4,2 A 12,5* MM, COBRIMENTO 20 MM</t>
  </si>
  <si>
    <t>99,58%</t>
  </si>
  <si>
    <t xml:space="preserve"> 0012 </t>
  </si>
  <si>
    <t>ELETRICISTA</t>
  </si>
  <si>
    <t>99,59%</t>
  </si>
  <si>
    <t xml:space="preserve"> 00005062 </t>
  </si>
  <si>
    <t>PREGO DE ACO POLIDO COM CABECA 19 X 33 (3 X 9)</t>
  </si>
  <si>
    <t>99,60%</t>
  </si>
  <si>
    <t xml:space="preserve"> 00043489 </t>
  </si>
  <si>
    <t>EPI - FAMILIA PEDREIRO - HORISTA (ENCARGOS COMPLEMENTARES - COLETADO CAIXA)</t>
  </si>
  <si>
    <t>99,61%</t>
  </si>
  <si>
    <t xml:space="preserve"> 4786 </t>
  </si>
  <si>
    <t>Parafuso cabeça sextavada 5/8" x 6" cj</t>
  </si>
  <si>
    <t>cj</t>
  </si>
  <si>
    <t>99,62%</t>
  </si>
  <si>
    <t xml:space="preserve"> 00043467 </t>
  </si>
  <si>
    <t>FERRAMENTAS - FAMILIA SERVENTE - HORISTA (ENCARGOS COMPLEMENTARES - COLETADO CAIXA)</t>
  </si>
  <si>
    <t>99,63%</t>
  </si>
  <si>
    <t xml:space="preserve"> 10492 </t>
  </si>
  <si>
    <t>Cesta Básica un</t>
  </si>
  <si>
    <t>99,64%</t>
  </si>
  <si>
    <t xml:space="preserve"> 00005061 </t>
  </si>
  <si>
    <t>PREGO DE ACO POLIDO COM CABECA 18 X 27 (2 1/2 X 10)</t>
  </si>
  <si>
    <t>99,65%</t>
  </si>
  <si>
    <t xml:space="preserve"> 20000 </t>
  </si>
  <si>
    <t>OPERADOR DE EQUIPAMENTO LEVE</t>
  </si>
  <si>
    <t>99,66%</t>
  </si>
  <si>
    <t xml:space="preserve"> 00007258 </t>
  </si>
  <si>
    <t>TIJOLO CERAMICO MACICO COMUM *5 X 10 X 20* CM (L X A X C)</t>
  </si>
  <si>
    <t>99,67%</t>
  </si>
  <si>
    <t xml:space="preserve"> 00000367 </t>
  </si>
  <si>
    <t>AREIA GROSSA - POSTO JAZIDA/FORNECEDOR (RETIRADO NA JAZIDA, SEM TRANSPORTE)</t>
  </si>
  <si>
    <t>99,68%</t>
  </si>
  <si>
    <t xml:space="preserve"> 00043484 </t>
  </si>
  <si>
    <t>EPI - FAMILIA ELETRICISTA - HORISTA (ENCARGOS COMPLEMENTARES - COLETADO CAIXA)</t>
  </si>
  <si>
    <t>99,69%</t>
  </si>
  <si>
    <t xml:space="preserve"> 00004509 </t>
  </si>
  <si>
    <t>SARRAFO *2,5 X 10* CM EM PINUS, MISTA OU EQUIVALENTE DA REGIAO - BRUTA</t>
  </si>
  <si>
    <t>99,70%</t>
  </si>
  <si>
    <t xml:space="preserve"> 00037666 </t>
  </si>
  <si>
    <t>OPERADOR DE BETONEIRA ESTACIONARIA / MISTURADOR</t>
  </si>
  <si>
    <t>99,71%</t>
  </si>
  <si>
    <t xml:space="preserve"> 00020020 </t>
  </si>
  <si>
    <t>MOTORISTA DE CAMINHAO-BASCULANTE</t>
  </si>
  <si>
    <t xml:space="preserve"> 00043465 </t>
  </si>
  <si>
    <t>FERRAMENTAS - FAMILIA PEDREIRO - HORISTA (ENCARGOS COMPLEMENTARES - COLETADO CAIXA)</t>
  </si>
  <si>
    <t>99,72%</t>
  </si>
  <si>
    <t xml:space="preserve"> 0008 </t>
  </si>
  <si>
    <t>99,73%</t>
  </si>
  <si>
    <t xml:space="preserve"> 00000400 </t>
  </si>
  <si>
    <t>ABRACADEIRA EM ACO PARA AMARRACAO DE ELETRODUTOS, TIPO D, COM 3/4" E PARAFUSO DE FIXACAO</t>
  </si>
  <si>
    <t>99,74%</t>
  </si>
  <si>
    <t xml:space="preserve"> 30028 </t>
  </si>
  <si>
    <t>MARTELETE PERFURADOR / ROMPEDOR - AR COMPRIMIDO (25kg)</t>
  </si>
  <si>
    <t>99,75%</t>
  </si>
  <si>
    <t xml:space="preserve"> 00043485 </t>
  </si>
  <si>
    <t>EPI - FAMILIA ENCANADOR - HORISTA (ENCARGOS COMPLEMENTARES - COLETADO CAIXA)</t>
  </si>
  <si>
    <t xml:space="preserve"> 000050 </t>
  </si>
  <si>
    <t>CIMENTO PORTLAND CP III 32RS NBR 11578 (quilo)</t>
  </si>
  <si>
    <t>99,76%</t>
  </si>
  <si>
    <t xml:space="preserve"> 00006114 </t>
  </si>
  <si>
    <t>AJUDANTE DE ARMADOR (HORISTA)</t>
  </si>
  <si>
    <t>99,77%</t>
  </si>
  <si>
    <t xml:space="preserve"> 00000392 </t>
  </si>
  <si>
    <t>ABRACADEIRA EM ACO PARA AMARRACAO DE ELETRODUTOS, TIPO D, COM 1/2" E PARAFUSO DE FIXACAO</t>
  </si>
  <si>
    <t>99,78%</t>
  </si>
  <si>
    <t xml:space="preserve"> MOED- 4333 </t>
  </si>
  <si>
    <t>TÉCNICO NÍVEL MÉDIO</t>
  </si>
  <si>
    <t xml:space="preserve"> 10761 </t>
  </si>
  <si>
    <t>Refeição - café da manhã ( café com leite e dois pães com manteiga) un</t>
  </si>
  <si>
    <t>99,79%</t>
  </si>
  <si>
    <t xml:space="preserve"> 00043460 </t>
  </si>
  <si>
    <t>FERRAMENTAS - FAMILIA ELETRICISTA - HORISTA (ENCARGOS COMPLEMENTARES - COLETADO CAIXA)</t>
  </si>
  <si>
    <t>99,80%</t>
  </si>
  <si>
    <t xml:space="preserve"> MATED-11216 </t>
  </si>
  <si>
    <t>MESA (APLICAÇÃO: ESCRITÓRIO|COR: CINZA| MATERIAL: MADEIRA MDP COM PÉS DE METALON| NÚMERO DE GAVETAS: TRÊS (3) PORTAS|COMPRIMENTO*: 150CM|ALTURA*: 75CM| PROFUNIDADE*: 60CM)* MEDIDAS REFERENCIAIS APROXIMADAS</t>
  </si>
  <si>
    <t xml:space="preserve"> 00037373 </t>
  </si>
  <si>
    <t>SEGURO - HORISTA (COLETADO CAIXA)</t>
  </si>
  <si>
    <t>Taxas</t>
  </si>
  <si>
    <t>99,81%</t>
  </si>
  <si>
    <t xml:space="preserve"> MATED-11222 </t>
  </si>
  <si>
    <t>ARQUIVO (APLICAÇÃO: ESCRITÓRIO|MATERIAL: AÇO| COR: CINZA|QUANTIDADE DE GAVETAS: 3|MODELO: OFÍCIO |ALTURA*: 110CM|LARGURA*: 45CM|PROFUNDIDADE*: 55CM )*MEDIDAS REFERENCIAIS APROXIMADAS</t>
  </si>
  <si>
    <t>99,82%</t>
  </si>
  <si>
    <t xml:space="preserve"> 000100 </t>
  </si>
  <si>
    <t>AREIA GROSSA LAVADA</t>
  </si>
  <si>
    <t xml:space="preserve"> MATED-11224 </t>
  </si>
  <si>
    <t>ARMÁRIO (COR: CINZA| MATERIAL: AÇO|NÚMERO DE PORTAS: DUAS (2) PORTAS| ALTURA*: 170CM|LARGURA*: 75CM|PROFUNIDADE*: 35CM)* MEDIDAS REFERENCIAIS APROXIMADAS</t>
  </si>
  <si>
    <t>99,83%</t>
  </si>
  <si>
    <t xml:space="preserve"> 00034653 </t>
  </si>
  <si>
    <t>DISJUNTOR TIPO DIN/IEC, MONOPOLAR DE 6  ATE  32A</t>
  </si>
  <si>
    <t xml:space="preserve"> 00001932 </t>
  </si>
  <si>
    <t>CURVA PVC CURTA 90 GRAUS, DN 50 MM, PARA ESGOTO PREDIAL</t>
  </si>
  <si>
    <t>99,84%</t>
  </si>
  <si>
    <t xml:space="preserve"> 2378 </t>
  </si>
  <si>
    <t>Vale transporte un</t>
  </si>
  <si>
    <t>99,85%</t>
  </si>
  <si>
    <t xml:space="preserve"> 20018 </t>
  </si>
  <si>
    <t>ARMADOR</t>
  </si>
  <si>
    <t>0,00%</t>
  </si>
  <si>
    <t xml:space="preserve"> 00044058 </t>
  </si>
  <si>
    <t>CAMINHAO TOCO, PESO BRUTO TOTAL 16000 KG, CARGA UTIL MAXIMA 10830 KG, DISTANCIA ENTRE EIXOS 3,56 M, POTENCIA 226 CV (INCLUI CABINE E CHASSI, NAO INCLUI CARROCERIA)</t>
  </si>
  <si>
    <t>99,86%</t>
  </si>
  <si>
    <t xml:space="preserve"> 00010931 </t>
  </si>
  <si>
    <t>TELA DE ARAME GALVANIZADA, HEXAGONAL, FIO 0,56 MM (24 BWG), MALHA 1/2", H = 1 M</t>
  </si>
  <si>
    <t xml:space="preserve"> 00001892 </t>
  </si>
  <si>
    <t>LUVA EM PVC RIGIDO ROSCAVEL, DE 1", PARA ELETRODUTO</t>
  </si>
  <si>
    <t xml:space="preserve"> 00002637 </t>
  </si>
  <si>
    <t>LUVA PARA ELETRODUTO, EM ACO GALVANIZADO ELETROLITICO, DIAMETRO DE 20 MM (3/4")</t>
  </si>
  <si>
    <t>99,87%</t>
  </si>
  <si>
    <t xml:space="preserve"> 00004718 </t>
  </si>
  <si>
    <t>PEDRA BRITADA N. 2 (19 A 38 MM) POSTO PEDREIRA/FORNECEDOR, SEM FRETE</t>
  </si>
  <si>
    <t xml:space="preserve"> 10081 </t>
  </si>
  <si>
    <t>AREIA - COMERCIAL (AC)</t>
  </si>
  <si>
    <t>99,88%</t>
  </si>
  <si>
    <t xml:space="preserve"> 00001571 </t>
  </si>
  <si>
    <t>TERMINAL A COMPRESSAO EM COBRE ESTANHADO PARA CABO 4 MM2, 1 FURO E 1 COMPRESSAO, PARA PARAFUSO DE FIXACAO M5</t>
  </si>
  <si>
    <t xml:space="preserve"> 00004721 </t>
  </si>
  <si>
    <t>PEDRA BRITADA N. 1 (9,5 a 19 MM) POSTO PEDREIRA/FORNECEDOR, SEM FRETE</t>
  </si>
  <si>
    <t>99,89%</t>
  </si>
  <si>
    <t xml:space="preserve"> 00037734 </t>
  </si>
  <si>
    <t>CACAMBA METALICA BASCULANTE COM CAPACIDADE DE 10 M3 (INCLUI MONTAGEM, NAO INCLUI CAMINHAO)</t>
  </si>
  <si>
    <t xml:space="preserve"> 941 </t>
  </si>
  <si>
    <t>Fardamento com mangas curta un</t>
  </si>
  <si>
    <t xml:space="preserve"> 10082 </t>
  </si>
  <si>
    <t>BRITA - COMERCIAL (BC)</t>
  </si>
  <si>
    <t>99,90%</t>
  </si>
  <si>
    <t xml:space="preserve"> 008767 </t>
  </si>
  <si>
    <t>PEDRA BRITADA #2</t>
  </si>
  <si>
    <t xml:space="preserve"> 008766 </t>
  </si>
  <si>
    <t>PEDRA BRITADA #1</t>
  </si>
  <si>
    <t xml:space="preserve"> MATED-11220 </t>
  </si>
  <si>
    <t>CADEIRA (TIPO: ALMOFADADA SEM BRAÇO| ESTRUTURA: METALON)</t>
  </si>
  <si>
    <t>99,91%</t>
  </si>
  <si>
    <t xml:space="preserve"> 00005068 </t>
  </si>
  <si>
    <t>PREGO DE ACO POLIDO COM CABECA 17 X 21 (2 X 11)</t>
  </si>
  <si>
    <t xml:space="preserve"> 00005075 </t>
  </si>
  <si>
    <t>PREGO DE ACO POLIDO COM CABECA 18 X 30 (2 3/4 X 10)</t>
  </si>
  <si>
    <t xml:space="preserve"> 00000296 </t>
  </si>
  <si>
    <t>ANEL BORRACHA PARA TUBO ESGOTO PREDIAL, DN 50 MM (NBR 5688)</t>
  </si>
  <si>
    <t>99,92%</t>
  </si>
  <si>
    <t xml:space="preserve"> 00001381 </t>
  </si>
  <si>
    <t>ARGAMASSA COLANTE AC I PARA CERAMICAS</t>
  </si>
  <si>
    <t xml:space="preserve"> 00011950 </t>
  </si>
  <si>
    <t>BUCHA DE NYLON SEM ABA S6, COM PARAFUSO DE 4,20 X 40 MM EM ACO ZINCADO COM ROSCA SOBERBA, CABECA CHATA E FENDA PHILLIPS</t>
  </si>
  <si>
    <t xml:space="preserve"> MATED-13096 </t>
  </si>
  <si>
    <t>CESTA BÁSICA/ ALIMENTAÇÃO - HORISTA ( ENCARGOS COMPLEMENTARES)</t>
  </si>
  <si>
    <t>hora</t>
  </si>
  <si>
    <t xml:space="preserve"> 00004230 </t>
  </si>
  <si>
    <t>OPERADOR DE MAQUINAS E TRATORES DIVERSOS (TERRAPLANAGEM)</t>
  </si>
  <si>
    <t>99,93%</t>
  </si>
  <si>
    <t xml:space="preserve"> 00003398 </t>
  </si>
  <si>
    <t>ISOLADOR DE PORCELANA, TIPO ROLDANA, DIMENSOES DE *72* X *72* MM, PARA USO EM BAIXA TENSAO</t>
  </si>
  <si>
    <t xml:space="preserve"> 00043461 </t>
  </si>
  <si>
    <t>FERRAMENTAS - FAMILIA ENCANADOR - HORISTA (ENCARGOS COMPLEMENTARES - COLETADO CAIXA)</t>
  </si>
  <si>
    <t xml:space="preserve"> 00038545 </t>
  </si>
  <si>
    <t>MANTA DE POLIETILENO EXPANDIDO (PEBD), E = 5 MM</t>
  </si>
  <si>
    <t xml:space="preserve"> 00001106 </t>
  </si>
  <si>
    <t>CAL HIDRATADA CH-I PARA ARGAMASSAS</t>
  </si>
  <si>
    <t>99,94%</t>
  </si>
  <si>
    <t xml:space="preserve"> MATED-14639 </t>
  </si>
  <si>
    <t>EPI SERVENTE/AJUDANTE - HORISTA (ENCARGOS COMPLEMENTARES)</t>
  </si>
  <si>
    <t xml:space="preserve"> 00043488 </t>
  </si>
  <si>
    <t>EPI - FAMILIA OPERADOR ESCAVADEIRA - HORISTA (ENCARGOS COMPLEMENTARES - COLETADO CAIXA)</t>
  </si>
  <si>
    <t xml:space="preserve"> 00001570 </t>
  </si>
  <si>
    <t>TERMINAL A COMPRESSAO EM COBRE ESTANHADO PARA CABO 2,5 MM2, 1 FURO E 1 COMPRESSAO, PARA PARAFUSO DE FIXACAO M5</t>
  </si>
  <si>
    <t xml:space="preserve"> 01983 </t>
  </si>
  <si>
    <t>MAO DE OBRA DE ELETRICISTA DE CONSTRUCAO CIVIL, INCLUSIVE ENCARGOS SOCIAIS</t>
  </si>
  <si>
    <t xml:space="preserve"> 00034586 </t>
  </si>
  <si>
    <t>BLOCO ESTRUTURAL CERAMICO 14 X 19 X 29 CM, 6,0 MPA (NBR 15270)</t>
  </si>
  <si>
    <t>99,95%</t>
  </si>
  <si>
    <t xml:space="preserve"> 00004517 </t>
  </si>
  <si>
    <t>SARRAFO *2,5 X 7,5* CM EM PINUS, MISTA OU EQUIVALENTE DA REGIAO - BRUTA</t>
  </si>
  <si>
    <t xml:space="preserve"> 00003518 </t>
  </si>
  <si>
    <t>JOELHO PVC, SOLDAVEL, PB, 45 GRAUS, DN 50 MM, PARA ESGOTO PREDIAL</t>
  </si>
  <si>
    <t xml:space="preserve"> 10517 </t>
  </si>
  <si>
    <t>Exames admissionais/demissionais (checkup) cj</t>
  </si>
  <si>
    <t xml:space="preserve"> 30031 </t>
  </si>
  <si>
    <t>BETONEIRA DE 320L - DIESEL</t>
  </si>
  <si>
    <t xml:space="preserve"> MATED-13099 </t>
  </si>
  <si>
    <t>EXAMES - HORISTA ( ENCARGOS COMPLEMENTARES)</t>
  </si>
  <si>
    <t>99,96%</t>
  </si>
  <si>
    <t xml:space="preserve"> MATED-13097 </t>
  </si>
  <si>
    <t>TRANSPORTE - HORISTA ( ENCARGOS COMPLEMENTARES)</t>
  </si>
  <si>
    <t xml:space="preserve"> 00021127 </t>
  </si>
  <si>
    <t>FITA ISOLANTE ADESIVA ANTICHAMA, USO ATE 750 V, EM ROLO DE 19 MM X 5 M</t>
  </si>
  <si>
    <t xml:space="preserve"> 00020083 </t>
  </si>
  <si>
    <t>SOLUCAO PREPARADORA / LIMPADORA PARA PVC, FRASCO COM 1000 CM3</t>
  </si>
  <si>
    <t xml:space="preserve"> 01999 </t>
  </si>
  <si>
    <t>MAO DE OBRA DE SERVENTE DA CONSTRUCAO CI VIL, INCLUSIVE ENCARGOS SOCIAIS</t>
  </si>
  <si>
    <t xml:space="preserve"> 313 </t>
  </si>
  <si>
    <t>Bucha alumínio p/eletroduto d=1 " un</t>
  </si>
  <si>
    <t xml:space="preserve"> 00020078 </t>
  </si>
  <si>
    <t>PASTA LUBRIFICANTE PARA TUBOS E CONEXOES COM JUNTA ELASTICA, EMBALAGEM DE *400* GR (USO EM PVC, ACO, POLIETILENO E OUTROS)</t>
  </si>
  <si>
    <t xml:space="preserve"> 00037411 </t>
  </si>
  <si>
    <t>TELA DE ACO SOLDADA GALVANIZADA/ZINCADA PARA ALVENARIA, FIO D = *1,24 MM, MALHA 25 X 25 MM</t>
  </si>
  <si>
    <t>99,97%</t>
  </si>
  <si>
    <t xml:space="preserve"> MATED-14627 </t>
  </si>
  <si>
    <t>FERRAMENTAS SERVENTE/ AJUDANTE - HORISTA ( ENCARGOS COMPLEMENTARES)</t>
  </si>
  <si>
    <t xml:space="preserve"> 30045 </t>
  </si>
  <si>
    <t>FÁBRICA DE PRÉ-MOLDADO DE CONCRETO - GUARDA-CORPO</t>
  </si>
  <si>
    <t xml:space="preserve"> 00037733 </t>
  </si>
  <si>
    <t>CACAMBA METALICA BASCULANTE COM CAPACIDADE DE 6 M3 (INCLUI MONTAGEM, NAO INCLUI CAMINHAO)</t>
  </si>
  <si>
    <t xml:space="preserve"> 10599 </t>
  </si>
  <si>
    <t>Protetor solar fps 30 com 120ml un</t>
  </si>
  <si>
    <t xml:space="preserve"> 208 </t>
  </si>
  <si>
    <t>Arruela de alumínio p/eletroduto d=1 " un</t>
  </si>
  <si>
    <t xml:space="preserve"> 00000122 </t>
  </si>
  <si>
    <t>ADESIVO PLASTICO PARA PVC, FRASCO COM *850* GR</t>
  </si>
  <si>
    <t xml:space="preserve"> 10362 </t>
  </si>
  <si>
    <t>Seguro de vida e acidente em grupo un</t>
  </si>
  <si>
    <t xml:space="preserve"> 00012893 </t>
  </si>
  <si>
    <t>BOTA DE SEGURANCA COM BIQUEIRA DE ACO E COLARINHO ACOLCHOADO</t>
  </si>
  <si>
    <t>PAR</t>
  </si>
  <si>
    <t xml:space="preserve"> 30044 </t>
  </si>
  <si>
    <t>GRUPO GERADOR 2,5 / 3,0 KVA</t>
  </si>
  <si>
    <t xml:space="preserve"> 00034649 </t>
  </si>
  <si>
    <t>CANALETA ESTRUTURAL CERAMICA, 14 X 19 X 29 CM, 6,0 MPA (NBR 15270)</t>
  </si>
  <si>
    <t xml:space="preserve"> 00034357 </t>
  </si>
  <si>
    <t>REJUNTE CIMENTICIO, QUALQUER COR</t>
  </si>
  <si>
    <t xml:space="preserve"> MATED-9873 </t>
  </si>
  <si>
    <t>LÂMPADA (TIPO: LED| FORMATO: TUBULAR| COMPRIMENTO: 120CM| DIÂMETRO: T8[Ø26MM]| POTÊNCIA: 18-20W|LÚMENS: 1850LM|COR DA LUZ: BRANCA-6500K|SOQUETE- BASE: G13|TENSÃO: 110|220V )</t>
  </si>
  <si>
    <t xml:space="preserve"> 00034548 </t>
  </si>
  <si>
    <t>TELA DE ACO SOLDADA GALVANIZADA/ZINCADA PARA ALVENARIA, FIO  D = *1,20 A 1,70* MM, MALHA 15 X 15 MM, (C X L) *50 X 17,5* CM</t>
  </si>
  <si>
    <t>99,98%</t>
  </si>
  <si>
    <t xml:space="preserve"> 00034788 </t>
  </si>
  <si>
    <t>MEIO BLOCO ESTRUTURAL CERAMICO 14 X 19 X 14 CM, 6,0 MPA (NBR 15270)</t>
  </si>
  <si>
    <t xml:space="preserve"> MATED- 4735 </t>
  </si>
  <si>
    <t>DIGITALIZAÇÃO - FORMATO  A1</t>
  </si>
  <si>
    <t xml:space="preserve"> 00002711 </t>
  </si>
  <si>
    <t>CARRINHO DE MAO DE ACO CAPACIDADE 50 A 60 L, PNEU COM CAMARA</t>
  </si>
  <si>
    <t xml:space="preserve"> 00012892 </t>
  </si>
  <si>
    <t>LUVA RASPA DE COURO, CANO CURTO (PUNHO *7* CM)</t>
  </si>
  <si>
    <t xml:space="preserve"> 00010535 </t>
  </si>
  <si>
    <t>BETONEIRA CAPACIDADE NOMINAL 400 L, CAPACIDADE DE MISTURA  280 L, MOTOR ELETRICO TRIFASICO 220/380 V POTENCIA 2 CV, SEM CARREGADOR</t>
  </si>
  <si>
    <t xml:space="preserve"> 00043462 </t>
  </si>
  <si>
    <t>FERRAMENTAS - FAMILIA ENGENHEIRO CIVIL - HORISTA (ENCARGOS COMPLEMENTARES - COLETADO CAIXA)</t>
  </si>
  <si>
    <t xml:space="preserve"> MATED- 4737 </t>
  </si>
  <si>
    <t>PLOTAGEM COLORIDA SULFITE FORMATO A1</t>
  </si>
  <si>
    <t xml:space="preserve"> 10596 </t>
  </si>
  <si>
    <t>Protetor auricular un</t>
  </si>
  <si>
    <t xml:space="preserve"> 00002705 </t>
  </si>
  <si>
    <t>ENERGIA ELETRICA ATE 2000 KWH INDUSTRIAL, SEM DEMANDA</t>
  </si>
  <si>
    <t>KWH</t>
  </si>
  <si>
    <t xml:space="preserve"> 00002692 </t>
  </si>
  <si>
    <t>DESMOLDANTE PROTETOR PARA FORMAS DE MADEIRA, DE BASE OLEOSA EMULSIONADA EM AGUA</t>
  </si>
  <si>
    <t xml:space="preserve"> 00038383 </t>
  </si>
  <si>
    <t>LIXA D'AGUA EM FOLHA, GRAO 100</t>
  </si>
  <si>
    <t xml:space="preserve"> 4676 </t>
  </si>
  <si>
    <t>Fita em aço 1/2" Fusimec ou similar m</t>
  </si>
  <si>
    <t xml:space="preserve"> 00012895 </t>
  </si>
  <si>
    <t>CAPACETE DE SEGURANCA ABA FRONTAL COM SUSPENSAO DE POLIETILENO, SEM JUGULAR (CLASSE B)</t>
  </si>
  <si>
    <t xml:space="preserve"> 11241 </t>
  </si>
  <si>
    <t>Alicate volt-amperimetro un</t>
  </si>
  <si>
    <t xml:space="preserve"> MATED-13098 </t>
  </si>
  <si>
    <t>SEGURO - HORISTA ( ENCARGOS COMPLEMENTARES)</t>
  </si>
  <si>
    <t xml:space="preserve"> 1651 </t>
  </si>
  <si>
    <t>Óculos branco proteção pr</t>
  </si>
  <si>
    <t>pr</t>
  </si>
  <si>
    <t xml:space="preserve"> 10788 </t>
  </si>
  <si>
    <t>Pá quadrada un</t>
  </si>
  <si>
    <t xml:space="preserve"> 00012894 </t>
  </si>
  <si>
    <t>CAPA PARA CHUVA EM PVC COM FORRO DE POLIESTER, COM CAPUZ (AMARELA OU AZUL)</t>
  </si>
  <si>
    <t xml:space="preserve"> 4728 </t>
  </si>
  <si>
    <t>Talhadeira chata 10" Talhadeira chara 10" un</t>
  </si>
  <si>
    <t xml:space="preserve"> 11247 </t>
  </si>
  <si>
    <t>Serra mármore Serra marmore un</t>
  </si>
  <si>
    <t xml:space="preserve"> 30037 </t>
  </si>
  <si>
    <t>CAMINHÃO BASCULANTE 10 M3 - 15 T</t>
  </si>
  <si>
    <t xml:space="preserve"> 11240 </t>
  </si>
  <si>
    <t>Alicate com isolamento un</t>
  </si>
  <si>
    <t xml:space="preserve"> 00043464 </t>
  </si>
  <si>
    <t>FERRAMENTAS - FAMILIA OPERADOR ESCAVADEIRA - HORISTA (ENCARGOS COMPLEMENTARES - COLETADO CAIXA)</t>
  </si>
  <si>
    <t xml:space="preserve"> 4729 </t>
  </si>
  <si>
    <t>Marreta 1 kg com cabo un</t>
  </si>
  <si>
    <t xml:space="preserve"> 00014618 </t>
  </si>
  <si>
    <t>SERRA CIRCULAR DE BANCADA COM MOTOR ELETRICO, POTENCIA DE *1600* W, PARA DISCO DE DIAMETRO DE 10" (250 MM)</t>
  </si>
  <si>
    <t xml:space="preserve"> 10579 </t>
  </si>
  <si>
    <t>Chave de fenda chata 30 cm un</t>
  </si>
  <si>
    <t xml:space="preserve"> 11242 </t>
  </si>
  <si>
    <t>Chave inglesa 12" un</t>
  </si>
  <si>
    <t xml:space="preserve"> 11253 </t>
  </si>
  <si>
    <t>Tarracha para tubos PVC de 1/2" un</t>
  </si>
  <si>
    <t xml:space="preserve"> 11255 </t>
  </si>
  <si>
    <t>Tarracha para tubos PVC de 1" un</t>
  </si>
  <si>
    <t xml:space="preserve"> 11256 </t>
  </si>
  <si>
    <t>Tarracha para tubos PVC de 1 1/2" un</t>
  </si>
  <si>
    <t xml:space="preserve"> 10282 </t>
  </si>
  <si>
    <t>Regua de alumínio c/ 2,00m (para pedreiro) un</t>
  </si>
  <si>
    <t xml:space="preserve"> 11245 </t>
  </si>
  <si>
    <t>Desempoladeira de madeira 12x22 un</t>
  </si>
  <si>
    <t xml:space="preserve"> 4722 </t>
  </si>
  <si>
    <t>Colher de pedreiro un</t>
  </si>
  <si>
    <t xml:space="preserve"> 11246 </t>
  </si>
  <si>
    <t>Escala métrica de bambú Un</t>
  </si>
  <si>
    <t>Un</t>
  </si>
  <si>
    <t xml:space="preserve"> 11254 </t>
  </si>
  <si>
    <t>Tarracha para tubos PVC de 3/4" un</t>
  </si>
  <si>
    <t xml:space="preserve"> 4174 </t>
  </si>
  <si>
    <t>Desempenadeira de aço lisa, cabo madeira, ref:143, Atlas ou similar un</t>
  </si>
  <si>
    <t xml:space="preserve"> 11265 </t>
  </si>
  <si>
    <t>Martelo de borracha com cabo un</t>
  </si>
  <si>
    <t xml:space="preserve"> 11257 </t>
  </si>
  <si>
    <t>Tarracha para tubos PVC de 1 1/4" un</t>
  </si>
  <si>
    <t xml:space="preserve"> 10789 </t>
  </si>
  <si>
    <t>Nível de bolha de madeira un</t>
  </si>
  <si>
    <t xml:space="preserve"> 11243 </t>
  </si>
  <si>
    <t>Martelo sem unha un</t>
  </si>
  <si>
    <t xml:space="preserve"> 11264 </t>
  </si>
  <si>
    <t>Marreta de 1/2 kg com cabo un</t>
  </si>
  <si>
    <t xml:space="preserve"> 10790 </t>
  </si>
  <si>
    <t>Prumo de face un</t>
  </si>
  <si>
    <t xml:space="preserve"> 10592 </t>
  </si>
  <si>
    <t>Lima chata 12" un</t>
  </si>
  <si>
    <t xml:space="preserve"> 10593 </t>
  </si>
  <si>
    <t>Praio simples 30cm un</t>
  </si>
  <si>
    <t>CURVA ABC DE SERVIÇOS</t>
  </si>
  <si>
    <t>Valor Unit</t>
  </si>
  <si>
    <t>Valor Total</t>
  </si>
  <si>
    <t>1,0</t>
  </si>
  <si>
    <t>65.000,00</t>
  </si>
  <si>
    <t>31,52</t>
  </si>
  <si>
    <t>3,0</t>
  </si>
  <si>
    <t>8.500,00</t>
  </si>
  <si>
    <t>25.500,00</t>
  </si>
  <si>
    <t>12,36</t>
  </si>
  <si>
    <t>43,88</t>
  </si>
  <si>
    <t>18.000,00</t>
  </si>
  <si>
    <t>8,73</t>
  </si>
  <si>
    <t>52,61</t>
  </si>
  <si>
    <t>SEDI - SERVIÇOS DIVERSOS</t>
  </si>
  <si>
    <t>5,0</t>
  </si>
  <si>
    <t>3.590,52</t>
  </si>
  <si>
    <t>17.952,60</t>
  </si>
  <si>
    <t>8,70</t>
  </si>
  <si>
    <t>61,31</t>
  </si>
  <si>
    <t>14.000,00</t>
  </si>
  <si>
    <t>6,79</t>
  </si>
  <si>
    <t>68,10</t>
  </si>
  <si>
    <t>3.500,00</t>
  </si>
  <si>
    <t>10.500,00</t>
  </si>
  <si>
    <t>5,09</t>
  </si>
  <si>
    <t>73,19</t>
  </si>
  <si>
    <t>7.050,00</t>
  </si>
  <si>
    <t>3,42</t>
  </si>
  <si>
    <t>76,61</t>
  </si>
  <si>
    <t>80,0</t>
  </si>
  <si>
    <t>88,05</t>
  </si>
  <si>
    <t>7.044,00</t>
  </si>
  <si>
    <t>80,02</t>
  </si>
  <si>
    <t>7.000,00</t>
  </si>
  <si>
    <t>3,39</t>
  </si>
  <si>
    <t>83,42</t>
  </si>
  <si>
    <t>6.000,00</t>
  </si>
  <si>
    <t>2,91</t>
  </si>
  <si>
    <t>86,33</t>
  </si>
  <si>
    <t>ED-</t>
  </si>
  <si>
    <t>833,24</t>
  </si>
  <si>
    <t>4.166,20</t>
  </si>
  <si>
    <t>2,02</t>
  </si>
  <si>
    <t>88,35</t>
  </si>
  <si>
    <t>3.800,00</t>
  </si>
  <si>
    <t>1,84</t>
  </si>
  <si>
    <t>90,19</t>
  </si>
  <si>
    <t>3.761,59</t>
  </si>
  <si>
    <t>1,82</t>
  </si>
  <si>
    <t>92,01</t>
  </si>
  <si>
    <t>CANT - CANTEIRO DE OBRAS</t>
  </si>
  <si>
    <t>17,2</t>
  </si>
  <si>
    <t>177,34</t>
  </si>
  <si>
    <t>3.050,24</t>
  </si>
  <si>
    <t>1,48</t>
  </si>
  <si>
    <t>93,49</t>
  </si>
  <si>
    <t>Mobilização / Instalações Provisórias / Desmobilização</t>
  </si>
  <si>
    <t>1.695,91</t>
  </si>
  <si>
    <t>0,82</t>
  </si>
  <si>
    <t>94,31</t>
  </si>
  <si>
    <t>2,61</t>
  </si>
  <si>
    <t>515,24</t>
  </si>
  <si>
    <t>1.344,77</t>
  </si>
  <si>
    <t>0,65</t>
  </si>
  <si>
    <t>94,97</t>
  </si>
  <si>
    <t>101,0</t>
  </si>
  <si>
    <t>11,82</t>
  </si>
  <si>
    <t>1.193,82</t>
  </si>
  <si>
    <t>0,58</t>
  </si>
  <si>
    <t>95,55</t>
  </si>
  <si>
    <t>FUES - FUNDAÇÕES E ESTRUTURAS</t>
  </si>
  <si>
    <t>74,0</t>
  </si>
  <si>
    <t>14,02</t>
  </si>
  <si>
    <t>1.037,48</t>
  </si>
  <si>
    <t>0,50</t>
  </si>
  <si>
    <t>96,05</t>
  </si>
  <si>
    <t>25,0</t>
  </si>
  <si>
    <t>29,65</t>
  </si>
  <si>
    <t>741,25</t>
  </si>
  <si>
    <t>0,36</t>
  </si>
  <si>
    <t>96,41</t>
  </si>
  <si>
    <t>672,56</t>
  </si>
  <si>
    <t>0,33</t>
  </si>
  <si>
    <t>96,73</t>
  </si>
  <si>
    <t>INEL - INSTALAÇÃO ELÉTRICA/ELETRIFICAÇÃO E ILUMINAÇÃO EXTERNA</t>
  </si>
  <si>
    <t>655,56</t>
  </si>
  <si>
    <t>0,32</t>
  </si>
  <si>
    <t>97,05</t>
  </si>
  <si>
    <t>0,75</t>
  </si>
  <si>
    <t>810,52</t>
  </si>
  <si>
    <t>607,89</t>
  </si>
  <si>
    <t>0,29</t>
  </si>
  <si>
    <t>97,35</t>
  </si>
  <si>
    <t>SERP - SERVIÇOS PRELIMINARES</t>
  </si>
  <si>
    <t>21,0</t>
  </si>
  <si>
    <t>26,51</t>
  </si>
  <si>
    <t>556,71</t>
  </si>
  <si>
    <t>0,27</t>
  </si>
  <si>
    <t>97,62</t>
  </si>
  <si>
    <t>37,3</t>
  </si>
  <si>
    <t>12,64</t>
  </si>
  <si>
    <t>471,47</t>
  </si>
  <si>
    <t>0,23</t>
  </si>
  <si>
    <t>97,84</t>
  </si>
  <si>
    <t>2,42</t>
  </si>
  <si>
    <t>193,30</t>
  </si>
  <si>
    <t>467,78</t>
  </si>
  <si>
    <t>98,07</t>
  </si>
  <si>
    <t>29,4</t>
  </si>
  <si>
    <t>14,63</t>
  </si>
  <si>
    <t>430,12</t>
  </si>
  <si>
    <t>0,21</t>
  </si>
  <si>
    <t>98,28</t>
  </si>
  <si>
    <t>429,32</t>
  </si>
  <si>
    <t>98,49</t>
  </si>
  <si>
    <t>3,06</t>
  </si>
  <si>
    <t>129,70</t>
  </si>
  <si>
    <t>396,88</t>
  </si>
  <si>
    <t>0,19</t>
  </si>
  <si>
    <t>98,68</t>
  </si>
  <si>
    <t>75,0</t>
  </si>
  <si>
    <t>4,31</t>
  </si>
  <si>
    <t>323,25</t>
  </si>
  <si>
    <t>0,16</t>
  </si>
  <si>
    <t>98,84</t>
  </si>
  <si>
    <t>15,0</t>
  </si>
  <si>
    <t>19,42</t>
  </si>
  <si>
    <t>291,30</t>
  </si>
  <si>
    <t>0,14</t>
  </si>
  <si>
    <t>98,98</t>
  </si>
  <si>
    <t>8,0</t>
  </si>
  <si>
    <t>25,51</t>
  </si>
  <si>
    <t>204,08</t>
  </si>
  <si>
    <t>0,10</t>
  </si>
  <si>
    <t>99,08</t>
  </si>
  <si>
    <t>INHI - INSTALAÇÕES HIDROS SANITÁRIAS</t>
  </si>
  <si>
    <t>7,63</t>
  </si>
  <si>
    <t>25,61</t>
  </si>
  <si>
    <t>195,40</t>
  </si>
  <si>
    <t>0,09</t>
  </si>
  <si>
    <t>99,17</t>
  </si>
  <si>
    <t>2,0</t>
  </si>
  <si>
    <t>96,80</t>
  </si>
  <si>
    <t>193,60</t>
  </si>
  <si>
    <t>99,27</t>
  </si>
  <si>
    <t>TRAN - TRANSPORTES, CARGAS E DESCARGAS</t>
  </si>
  <si>
    <t>66,09</t>
  </si>
  <si>
    <t>2,29</t>
  </si>
  <si>
    <t>151,34</t>
  </si>
  <si>
    <t>0,07</t>
  </si>
  <si>
    <t>99,34</t>
  </si>
  <si>
    <t/>
  </si>
  <si>
    <t>202,0</t>
  </si>
  <si>
    <t>131,30</t>
  </si>
  <si>
    <t>0,06</t>
  </si>
  <si>
    <t>99,40</t>
  </si>
  <si>
    <t>PISO - PISOS</t>
  </si>
  <si>
    <t>1,71</t>
  </si>
  <si>
    <t>62,33</t>
  </si>
  <si>
    <t>106,58</t>
  </si>
  <si>
    <t>0,05</t>
  </si>
  <si>
    <t>99,45</t>
  </si>
  <si>
    <t>4,0</t>
  </si>
  <si>
    <t>26,20</t>
  </si>
  <si>
    <t>104,80</t>
  </si>
  <si>
    <t>99,51</t>
  </si>
  <si>
    <t>1,7</t>
  </si>
  <si>
    <t>56,73</t>
  </si>
  <si>
    <t>96,44</t>
  </si>
  <si>
    <t>99,55</t>
  </si>
  <si>
    <t>92,16</t>
  </si>
  <si>
    <t>0,04</t>
  </si>
  <si>
    <t>99,60</t>
  </si>
  <si>
    <t>91,55</t>
  </si>
  <si>
    <t>99,64</t>
  </si>
  <si>
    <t>84,58</t>
  </si>
  <si>
    <t>99,68</t>
  </si>
  <si>
    <t>Demolições / Remoções</t>
  </si>
  <si>
    <t>3,76</t>
  </si>
  <si>
    <t>22,27</t>
  </si>
  <si>
    <t>83,73</t>
  </si>
  <si>
    <t>99,72</t>
  </si>
  <si>
    <t>16,48</t>
  </si>
  <si>
    <t>82,40</t>
  </si>
  <si>
    <t>99,76</t>
  </si>
  <si>
    <t>16,0</t>
  </si>
  <si>
    <t>4,57</t>
  </si>
  <si>
    <t>73,12</t>
  </si>
  <si>
    <t>99,80</t>
  </si>
  <si>
    <t>PAVIMENTACOES INTERNAS</t>
  </si>
  <si>
    <t>17,87</t>
  </si>
  <si>
    <t>67,19</t>
  </si>
  <si>
    <t>0,03</t>
  </si>
  <si>
    <t>99,83</t>
  </si>
  <si>
    <t>40,0</t>
  </si>
  <si>
    <t>1,50</t>
  </si>
  <si>
    <t>60,00</t>
  </si>
  <si>
    <t>99,86</t>
  </si>
  <si>
    <t>Tubos e Conexões de PVC Rígido Soldável</t>
  </si>
  <si>
    <t>10,0</t>
  </si>
  <si>
    <t>5,18</t>
  </si>
  <si>
    <t>51,80</t>
  </si>
  <si>
    <t>99,89</t>
  </si>
  <si>
    <t>0,57</t>
  </si>
  <si>
    <t>83,76</t>
  </si>
  <si>
    <t>47,74</t>
  </si>
  <si>
    <t>0,02</t>
  </si>
  <si>
    <t>99,91</t>
  </si>
  <si>
    <t>MOVT - MOVIMENTO DE TERRA</t>
  </si>
  <si>
    <t>1,9</t>
  </si>
  <si>
    <t>24,78</t>
  </si>
  <si>
    <t>47,08</t>
  </si>
  <si>
    <t>99,93</t>
  </si>
  <si>
    <t>11,97</t>
  </si>
  <si>
    <t>45,00</t>
  </si>
  <si>
    <t>99,95</t>
  </si>
  <si>
    <t>REVE - REVESTIMENTO E TRATAMENTO DE SUPERFÍCIES</t>
  </si>
  <si>
    <t>0,69</t>
  </si>
  <si>
    <t>41,80</t>
  </si>
  <si>
    <t>28,84</t>
  </si>
  <si>
    <t>0,01</t>
  </si>
  <si>
    <t>99,97</t>
  </si>
  <si>
    <t>21,96</t>
  </si>
  <si>
    <t>99,98</t>
  </si>
  <si>
    <t>PARE - PAREDES/PAINEIS</t>
  </si>
  <si>
    <t>0,15</t>
  </si>
  <si>
    <t>113,64</t>
  </si>
  <si>
    <t>17,04</t>
  </si>
  <si>
    <t>99,99</t>
  </si>
  <si>
    <t>14,57</t>
  </si>
  <si>
    <t>14,24</t>
  </si>
  <si>
    <t>100,00</t>
  </si>
  <si>
    <t>ORÇAMENTO ANALITICO</t>
  </si>
  <si>
    <t>Planilha Orçamentária Analítica</t>
  </si>
  <si>
    <t>SERVIÇOS TÉCNICOS, AUXILIARES E ADMINISTRATIVOS</t>
  </si>
  <si>
    <t>Composição</t>
  </si>
  <si>
    <t>Composição Auxiliar</t>
  </si>
  <si>
    <t xml:space="preserve"> 95422 </t>
  </si>
  <si>
    <t>CURSO DE CAPACITAÇÃO PARA ENCARREGADO GERAL DE OBRAS (ENCARGOS COMPLEMENTARES) - MENSALISTA</t>
  </si>
  <si>
    <t>Insumo</t>
  </si>
  <si>
    <t>MO sem LS =&gt;</t>
  </si>
  <si>
    <t>LS =&gt;</t>
  </si>
  <si>
    <t>MO com LS =&gt;</t>
  </si>
  <si>
    <t>Valor do BDI =&gt;</t>
  </si>
  <si>
    <t>Valor com BDI =&gt;</t>
  </si>
  <si>
    <t>Quant. =&gt;</t>
  </si>
  <si>
    <t>Preço Total =&gt;</t>
  </si>
  <si>
    <t xml:space="preserve"> 95402 </t>
  </si>
  <si>
    <t>CURSO DE CAPACITAÇÃO PARA ENGENHEIRO CIVIL DE OBRA JÚNIOR (ENCARGOS COMPLEMENTARES) - HORISTA</t>
  </si>
  <si>
    <t>MOBILIZAÇÃO, PROTEÇÃO E SINALIZAÇÃO</t>
  </si>
  <si>
    <t xml:space="preserve"> 88239 </t>
  </si>
  <si>
    <t>AJUDANTE DE CARPINTEIRO COM ENCARGOS COMPLEMENTARES</t>
  </si>
  <si>
    <t xml:space="preserve"> 88262 </t>
  </si>
  <si>
    <t>CARPINTEIRO DE FORMAS COM ENCARGOS COMPLEMENTARES</t>
  </si>
  <si>
    <t xml:space="preserve"> 88316 </t>
  </si>
  <si>
    <t>SERVENTE COM ENCARGOS COMPLEMENTARES</t>
  </si>
  <si>
    <t xml:space="preserve"> 94962 </t>
  </si>
  <si>
    <t>CONCRETO MAGRO PARA LASTRO, TRAÇO 1:4,5:4,5 (EM MASSA SECA DE CIMENTO/ AREIA MÉDIA/ BRITA 1) - PREPARO MECÂNICO COM BETONEIRA 400 L. AF_05/2021</t>
  </si>
  <si>
    <t xml:space="preserve"> 100251 </t>
  </si>
  <si>
    <t>TRANSPORTE HORIZONTAL MANUAL, DE TUBO DE AÇO CARBONO LEVE OU MÉDIO, PRETO OU GALVANIZADO, COM DIÂMETRO MAIOR QUE 32 MM E MENOR OU IGUAL A 65 MM (UNIDADE: MXKM). AF_07/2019</t>
  </si>
  <si>
    <t>MXKM</t>
  </si>
  <si>
    <t xml:space="preserve"> 88278 </t>
  </si>
  <si>
    <t>MONTADOR DE ESTRUTURA METÁLICA COM ENCARGOS COMPLEMENTARES</t>
  </si>
  <si>
    <t>Equipamentos</t>
  </si>
  <si>
    <t>Utilização</t>
  </si>
  <si>
    <t>Custo Operacional</t>
  </si>
  <si>
    <t>Consumo</t>
  </si>
  <si>
    <t>Custo Horário</t>
  </si>
  <si>
    <t>Operativa</t>
  </si>
  <si>
    <t>Improdutiva</t>
  </si>
  <si>
    <t>(A) Total:</t>
  </si>
  <si>
    <t>Unidade</t>
  </si>
  <si>
    <t>Custo Unitário</t>
  </si>
  <si>
    <t>(B) Total:</t>
  </si>
  <si>
    <t>Custo Horário de Execução (A) + (B):</t>
  </si>
  <si>
    <t>(D) Produção da Equipe:</t>
  </si>
  <si>
    <t>Custo Unitário de Execução [(A) + (B)] / (D):</t>
  </si>
  <si>
    <t>F</t>
  </si>
  <si>
    <t>Quantidade</t>
  </si>
  <si>
    <t>MATED-11224</t>
  </si>
  <si>
    <t>MATED-11222</t>
  </si>
  <si>
    <t>MATED-11220</t>
  </si>
  <si>
    <t>MATED-9873</t>
  </si>
  <si>
    <t>MATED-11210</t>
  </si>
  <si>
    <t>MATED-11188</t>
  </si>
  <si>
    <t>MATED-11216</t>
  </si>
  <si>
    <t>(F)Total:</t>
  </si>
  <si>
    <t>G</t>
  </si>
  <si>
    <t>(G) Total:</t>
  </si>
  <si>
    <t>Atividade Auxiliar</t>
  </si>
  <si>
    <t>ED-28605</t>
  </si>
  <si>
    <t>GUINDAUTO ARTICULADO VEICULAR HIDRÁULICO, MOMENTO MÁXIMO DE CARGA 10TM, INCLUSIVE CAMINHÃO TRUCADO, OPERADOR, COMBUSTÍVEL E MANUTENÇÃO</t>
  </si>
  <si>
    <t>ED-50367</t>
  </si>
  <si>
    <t xml:space="preserve"> 91692 </t>
  </si>
  <si>
    <t>SERRA CIRCULAR DE BANCADA COM MOTOR ELÉTRICO POTÊNCIA DE 5HP, COM COIFA PARA DISCO 10" - CHP DIURNO. AF_08/2015</t>
  </si>
  <si>
    <t>CHOR - CUSTOS HORÁRIOS DE MÁQUINAS E EQUIPAMENTOS</t>
  </si>
  <si>
    <t>CHP</t>
  </si>
  <si>
    <t xml:space="preserve"> 91693 </t>
  </si>
  <si>
    <t>SERRA CIRCULAR DE BANCADA COM MOTOR ELÉTRICO POTÊNCIA DE 5HP, COM COIFA PARA DISCO 10" - CHI DIURNO. AF_08/2015</t>
  </si>
  <si>
    <t>CHI</t>
  </si>
  <si>
    <t xml:space="preserve"> 94974 </t>
  </si>
  <si>
    <t>CONCRETO MAGRO PARA LASTRO, TRAÇO 1:4,5:4,5 (EM MASSA SECA DE CIMENTO/ AREIA MÉDIA/ BRITA 1) - PREPARO MANUAL. AF_05/2021</t>
  </si>
  <si>
    <t xml:space="preserve"> 88243 </t>
  </si>
  <si>
    <t>AJUDANTE ESPECIALIZADO COM ENCARGOS COMPLEMENTARES</t>
  </si>
  <si>
    <t xml:space="preserve"> 88267 </t>
  </si>
  <si>
    <t>ENCANADOR OU BOMBEIRO HIDRÁULICO COM ENCARGOS COMPLEMENTARES</t>
  </si>
  <si>
    <t xml:space="preserve"> 88309 </t>
  </si>
  <si>
    <t>PEDREIRO COM ENCARGOS COMPLEMENTARES</t>
  </si>
  <si>
    <t xml:space="preserve"> 10549 </t>
  </si>
  <si>
    <t>Encargos Complementares - Servente</t>
  </si>
  <si>
    <t>Provisórios</t>
  </si>
  <si>
    <t xml:space="preserve"> 10550 </t>
  </si>
  <si>
    <t>Encargos Complementares - Pedreiro</t>
  </si>
  <si>
    <t xml:space="preserve"> 10552 </t>
  </si>
  <si>
    <t>Encargos Complementares - Eletricista</t>
  </si>
  <si>
    <t xml:space="preserve"> 124 </t>
  </si>
  <si>
    <t>Concreto simples fabricado na obra, fck=13,5 mpa (b1/b2), sem lançamento e adensamento</t>
  </si>
  <si>
    <t>Concreto Simples</t>
  </si>
  <si>
    <t>Salário Hora</t>
  </si>
  <si>
    <t>Custo Horário da Mão de Obra =&gt;</t>
  </si>
  <si>
    <t>Adc.M.O. - Ferramentas (0,0%) =&gt;</t>
  </si>
  <si>
    <t>Custo Horário de Execução =&gt;</t>
  </si>
  <si>
    <t>Fator de Influencia da Chuva - FIC =&gt;</t>
  </si>
  <si>
    <t>Custo do FIC =&gt;</t>
  </si>
  <si>
    <t>Produção de Equipe =&gt;</t>
  </si>
  <si>
    <t>Custo Unitário de Execução =&gt;</t>
  </si>
  <si>
    <t xml:space="preserve"> 5961 </t>
  </si>
  <si>
    <t>CAMINHÃO BASCULANTE 6 M3, PESO BRUTO TOTAL 16.000 KG, CARGA ÚTIL MÁXIMA 13.071 KG, DISTÂNCIA ENTRE EIXOS 4,80 M, POTÊNCIA 230 CV INCLUSIVE CAÇAMBA METÁLICA - CHI DIURNO. AF_06/2014</t>
  </si>
  <si>
    <t xml:space="preserve"> 91386 </t>
  </si>
  <si>
    <t>CAMINHÃO BASCULANTE 10 M3, TRUCADO CABINE SIMPLES, PESO BRUTO TOTAL 23.000 KG, CARGA ÚTIL MÁXIMA 15.935 KG, DISTÂNCIA ENTRE EIXOS 4,80 M, POTÊNCIA 230 CV INCLUSIVE CAÇAMBA METÁLICA - CHP DIURNO. AF_06/2014</t>
  </si>
  <si>
    <t xml:space="preserve"> 91387 </t>
  </si>
  <si>
    <t>CAMINHÃO BASCULANTE 10 M3, TRUCADO CABINE SIMPLES, PESO BRUTO TOTAL 23.000 KG, CARGA ÚTIL MÁXIMA 15.935 KG, DISTÂNCIA ENTRE EIXOS 4,80 M, POTÊNCIA 230 CV INCLUSIVE CAÇAMBA METÁLICA - CHI DIURNO. AF_06/2014</t>
  </si>
  <si>
    <t>Custo Horário de Equipamentos =&gt;</t>
  </si>
  <si>
    <t>Atividades Auxiliares</t>
  </si>
  <si>
    <t>Preço Unitário</t>
  </si>
  <si>
    <t xml:space="preserve">CONCRETO FCK=11 MPA P/ DRENAGEM </t>
  </si>
  <si>
    <t>FABRICAÇÃO DE GUARDA- CORPO (BC/AC) (SVA)</t>
  </si>
  <si>
    <t>Custo Total das Atividades =&gt;</t>
  </si>
  <si>
    <t xml:space="preserve"> 3.1.2 </t>
  </si>
  <si>
    <t xml:space="preserve"> 3.1.3 </t>
  </si>
  <si>
    <t xml:space="preserve"> 87301 </t>
  </si>
  <si>
    <t>ARGAMASSA TRAÇO 1:4 (EM VOLUME DE CIMENTO E AREIA MÉDIA ÚMIDA) PARA CONTRAPISO, PREPARO MECÂNICO COM BETONEIRA 400 L. AF_08/2019</t>
  </si>
  <si>
    <t xml:space="preserve"> 3.1.4 </t>
  </si>
  <si>
    <t xml:space="preserve"> 88256 </t>
  </si>
  <si>
    <t>AZULEJISTA OU LADRILHISTA COM ENCARGOS COMPLEMENTARES</t>
  </si>
  <si>
    <t xml:space="preserve"> 3.2.1 </t>
  </si>
  <si>
    <t xml:space="preserve"> 88377 </t>
  </si>
  <si>
    <t>OPERADOR DE BETONEIRA ESTACIONÁRIA/MISTURADOR COM ENCARGOS COMPLEMENTARES</t>
  </si>
  <si>
    <t xml:space="preserve"> 88830 </t>
  </si>
  <si>
    <t>BETONEIRA CAPACIDADE NOMINAL DE 400 L, CAPACIDADE DE MISTURA 280 L, MOTOR ELÉTRICO TRIFÁSICO POTÊNCIA DE 2 CV, SEM CARREGADOR - CHP DIURNO. AF_10/2014</t>
  </si>
  <si>
    <t xml:space="preserve"> 88831 </t>
  </si>
  <si>
    <t>BETONEIRA CAPACIDADE NOMINAL DE 400 L, CAPACIDADE DE MISTURA 280 L, MOTOR ELÉTRICO TRIFÁSICO POTÊNCIA DE 2 CV, SEM CARREGADOR - CHI DIURNO. AF_10/2014</t>
  </si>
  <si>
    <t xml:space="preserve"> 3.2.2 </t>
  </si>
  <si>
    <t xml:space="preserve"> 3.2.3 </t>
  </si>
  <si>
    <t xml:space="preserve"> 88238 </t>
  </si>
  <si>
    <t>AJUDANTE DE ARMADOR COM ENCARGOS COMPLEMENTARES</t>
  </si>
  <si>
    <t xml:space="preserve"> 88245 </t>
  </si>
  <si>
    <t>ARMADOR COM ENCARGOS COMPLEMENTARES</t>
  </si>
  <si>
    <t xml:space="preserve"> 92801 </t>
  </si>
  <si>
    <t>CORTE E DOBRA DE AÇO CA-50, DIÂMETRO DE 6,3 MM. AF_06/2022</t>
  </si>
  <si>
    <t xml:space="preserve"> 3.2.4 </t>
  </si>
  <si>
    <t xml:space="preserve"> 92802 </t>
  </si>
  <si>
    <t>CORTE E DOBRA DE AÇO CA-50, DIÂMETRO DE 8,0 MM. AF_06/2022</t>
  </si>
  <si>
    <t xml:space="preserve"> 3.2.5 </t>
  </si>
  <si>
    <t xml:space="preserve"> 92803 </t>
  </si>
  <si>
    <t>CORTE E DOBRA DE AÇO CA-50, DIÂMETRO DE 10,0 MM. AF_06/2022</t>
  </si>
  <si>
    <t>INSTALAÇÕES ELÉTRICAS E ELETRÔNICAS PARA PLATAFORMA</t>
  </si>
  <si>
    <t xml:space="preserve"> 88247 </t>
  </si>
  <si>
    <t>AUXILIAR DE ELETRICISTA COM ENCARGOS COMPLEMENTARES</t>
  </si>
  <si>
    <t xml:space="preserve"> 88264 </t>
  </si>
  <si>
    <t>ELETRICISTA COM ENCARGOS COMPLEMENTARES</t>
  </si>
  <si>
    <t xml:space="preserve"> 91170 </t>
  </si>
  <si>
    <t>FIXAÇÃO DE TUBOS HORIZONTAIS DE PVC, CPVC OU COBRE DIÂMETROS MENORES OU IGUAIS A 40 MM OU ELETROCALHAS ATÉ 150MM DE LARGURA, COM ABRAÇADEIRA METÁLICA RÍGIDA TIPO D 1/2, FIXADA EM PERFILADO EM LAJE. AF_05/2015</t>
  </si>
  <si>
    <t xml:space="preserve"> 95753 </t>
  </si>
  <si>
    <t>LUVA DE EMENDA PARA ELETRODUTO, AÇO GALVANIZADO, DN 20 MM (3/4  ), APARENTE, INSTALADA EM TETO - FORNECIMENTO E INSTALAÇÃO. AF_11/2016_P</t>
  </si>
  <si>
    <t xml:space="preserve"> 10554 </t>
  </si>
  <si>
    <t>Encargos Complementares - Encanador</t>
  </si>
  <si>
    <t xml:space="preserve"> 88248 </t>
  </si>
  <si>
    <t>AUXILIAR DE ENCANADOR OU BOMBEIRO HIDRÁULICO COM ENCARGOS COMPLEMENTARES</t>
  </si>
  <si>
    <t xml:space="preserve"> 87286 </t>
  </si>
  <si>
    <t>ARGAMASSA TRAÇO 1:1:6 (EM VOLUME DE CIMENTO, CAL E AREIA MÉDIA ÚMIDA) PARA EMBOÇO/MASSA ÚNICA/ASSENTAMENTO DE ALVENARIA DE VEDAÇÃO, PREPARO MECÂNICO COM BETONEIRA 400 L. AF_08/2019</t>
  </si>
  <si>
    <t xml:space="preserve"> 87292 </t>
  </si>
  <si>
    <t>ARGAMASSA TRAÇO 1:2:8 (EM VOLUME DE CIMENTO, CAL E AREIA MÉDIA ÚMIDA) PARA EMBOÇO/MASSA ÚNICA/ASSENTAMENTO DE ALVENARIA DE VEDAÇÃO, PREPARO MECÂNICO COM BETONEIRA 400 L. AF_08/2019</t>
  </si>
  <si>
    <t xml:space="preserve"> 4 </t>
  </si>
  <si>
    <t>MAPA DE COTAÇÕES</t>
  </si>
  <si>
    <t>CODIGO</t>
  </si>
  <si>
    <t>COTAÇÃO</t>
  </si>
  <si>
    <t>MATERIAL</t>
  </si>
  <si>
    <t xml:space="preserve">UN </t>
  </si>
  <si>
    <t>SINALIZAÇÃO DE PAVIMENTO AUDÍVEL (GONGO DE CABINA) - FORNECIMENTO E INSTALAÇÃO</t>
  </si>
  <si>
    <t>HONIX ELEVADORES</t>
  </si>
  <si>
    <t>TK ELEVADORES</t>
  </si>
  <si>
    <t>MONTELE ELEVADORES</t>
  </si>
  <si>
    <t>TIPO</t>
  </si>
  <si>
    <t>PREÇO OBTIDO POR EMAIL</t>
  </si>
  <si>
    <t>OBTIDO POR EMAIL</t>
  </si>
  <si>
    <t>PREÇO</t>
  </si>
  <si>
    <t>SEM RESPOSTA</t>
  </si>
  <si>
    <t>NÃO ATENDEM A SOLICITAÇÃO</t>
  </si>
  <si>
    <t>CNPJ</t>
  </si>
  <si>
    <t>21.051.130/0001-23</t>
  </si>
  <si>
    <t>90.347.840/0041-05</t>
  </si>
  <si>
    <t>DATA</t>
  </si>
  <si>
    <t>PREÇO MEDIADO</t>
  </si>
  <si>
    <t>SISTEMA DE SINALIZAÇÃO DE CABINA POR VOZ (SISTEMA VOICE)  - FORNECIMENTO E INSTALAÇÃO</t>
  </si>
  <si>
    <t>KIT INTERCOMUNICADOR + CABEAMENTO  - FORNECIMENTO E INSTALAÇÃO</t>
  </si>
  <si>
    <t>KIT VENTILADOR PARA ELEVADOR - FORNECIMENTO E INSTALAÇÃO</t>
  </si>
  <si>
    <t>SUBSTITUIÇÃO DO PISO DO ELEVADOR - FORNECIMENTO E INSTALAÇÃO</t>
  </si>
  <si>
    <t>RESGATE AUTOMATICO DE PASSAGEIROS PARA ELEVADOR - FORNECIMENTO E INSTALAÇÃO</t>
  </si>
  <si>
    <t>CONJUNTO OPERADOR DE PORTA + PORTA DE CABINA (800 X 2.000 mm) PARA ELEVADOR - FORNECIMENTO E INSTALAÇÃO</t>
  </si>
  <si>
    <t>CONJUNTO DE PORTA E PORTAL (PAVIMENTO) PARA ELEVADOR  - FORNECIMENTO E INSTALAÇÃO</t>
  </si>
  <si>
    <t>TK ELEVADORES BRASIL LTDA</t>
  </si>
  <si>
    <t>VILLARTA ELEVADORES</t>
  </si>
  <si>
    <t>54.222.401/0001-15</t>
  </si>
  <si>
    <t>QUANTITATIVOS</t>
  </si>
  <si>
    <t>QUANTIDADE</t>
  </si>
  <si>
    <t>ENCARREGADO</t>
  </si>
  <si>
    <t>MÊS</t>
  </si>
  <si>
    <t>5 MESES DE OBRA</t>
  </si>
  <si>
    <t>ENG. CIVIL</t>
  </si>
  <si>
    <t>20 DIAS/ 4 HORAS DIÁRIAS</t>
  </si>
  <si>
    <t>TAPUME</t>
  </si>
  <si>
    <t>M²</t>
  </si>
  <si>
    <t>3,5 M por andar/2 andares/1,2 metros de altura</t>
  </si>
  <si>
    <t>PLACA DE OBRA</t>
  </si>
  <si>
    <t>2 x145 x 90</t>
  </si>
  <si>
    <t>ANDAIME</t>
  </si>
  <si>
    <t xml:space="preserve">5 METROS DE ALTURA NA PARTE TRASEIRA </t>
  </si>
  <si>
    <t>2.1.7</t>
  </si>
  <si>
    <t>TAPUME PARA BETONEIRA</t>
  </si>
  <si>
    <t>2 METROS DE ALTURA E 8,6 DE COMPRIMENTO</t>
  </si>
  <si>
    <t>LOCAÇÃO DO ANDAIME</t>
  </si>
  <si>
    <t>M*MÊS</t>
  </si>
  <si>
    <t>TORRE DE 5 M E 5 MESES</t>
  </si>
  <si>
    <t>DEMOLIÇÃO DE PISO</t>
  </si>
  <si>
    <t>PLATAFORMA DE 1,93*1,95 E PASSAGEM DO TUBO DE ESGOTO L=45CM (CONSIDERANDO A RETIRADA DE 1 LAJOTA)</t>
  </si>
  <si>
    <t>DEMOLIÇÃO DE LASTRO/CONTRAPISO</t>
  </si>
  <si>
    <t>PLATAFORMA DE 1,93*1,95 E PASSAGEM DO TUBO DE ESGOTO L=15CM</t>
  </si>
  <si>
    <t>RETIRADA DE GUARDA CORPO</t>
  </si>
  <si>
    <t xml:space="preserve">RETIRADA TOTAL PARA ADEQUAÇÃO / COMPRIMENTO TOTAL DE 4 METROS </t>
  </si>
  <si>
    <t>ESCAVAÇÃO</t>
  </si>
  <si>
    <t>M³</t>
  </si>
  <si>
    <t>POÇO DE 1,93*1,95*0,45</t>
  </si>
  <si>
    <t>CAÇAMBA P/ BOTA-FORA</t>
  </si>
  <si>
    <t>1 MÊS</t>
  </si>
  <si>
    <t>CARREGAMENTO DE ENTULHO</t>
  </si>
  <si>
    <t>PISO+LASTRO+ESCAVAÇÃO</t>
  </si>
  <si>
    <t>TRANSPORTE</t>
  </si>
  <si>
    <t>M³*KM</t>
  </si>
  <si>
    <t>CONSIDERADO 35 KM</t>
  </si>
  <si>
    <t>RECOMPOSIÇÃO DO GUARDA CORPO EXISTENTE C/ ADIÇÃO DE VIDRO, SUPORTE E PILAR</t>
  </si>
  <si>
    <t>COMPRIMENTO</t>
  </si>
  <si>
    <t>3.1.2</t>
  </si>
  <si>
    <t>REGULARIZAÇÃO</t>
  </si>
  <si>
    <t>3.1.3</t>
  </si>
  <si>
    <t>CONTRAPISO</t>
  </si>
  <si>
    <t>3.1.4</t>
  </si>
  <si>
    <t>EXECUÇÃO DE PISO</t>
  </si>
  <si>
    <t>PASSAGEM DO TUBO DE ESGOTO L=45CM (CONSIDERANDO A RETIRADA DE 1 LAJOTA)</t>
  </si>
  <si>
    <t>3.1.5</t>
  </si>
  <si>
    <t>ALUGUEL DE BETONIERA PARA CONCRETAGEM</t>
  </si>
  <si>
    <t>5 DIAS / 8 HORAS</t>
  </si>
  <si>
    <t>3.5.1</t>
  </si>
  <si>
    <t>ALVENARIA</t>
  </si>
  <si>
    <t>PAREDE DE 0,15X1M, ESPESSURA DE 30 CM</t>
  </si>
  <si>
    <t>3.5.2</t>
  </si>
  <si>
    <t>EMBOÇO/REBOCO</t>
  </si>
  <si>
    <t>EM TODAS AS LATERAIS (1*0,3*0,15)</t>
  </si>
  <si>
    <t>INSTALAÇÕES ELETRICAS</t>
  </si>
  <si>
    <t>CONFORME LISTA DE MATERIAIS DO PROJETO DE ELÉTRICA</t>
  </si>
  <si>
    <t>INSTALAÇÕE MECÂNICAS</t>
  </si>
  <si>
    <t>CONFORME MAPA DE COTAÇÕES</t>
  </si>
  <si>
    <t>ÁREA QUE COMPREENDE PLATAFORMA, ESCADA E HALL</t>
  </si>
  <si>
    <t>PLATAFORMA</t>
  </si>
  <si>
    <t>ELEVADORES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</si>
</sst>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;[Red]#,##0.00"/>
    <numFmt numFmtId="165" formatCode="&quot;R$&quot;\ #,##0.00"/>
    <numFmt numFmtId="166" formatCode="_-&quot;R$&quot;* #,##0.00_-;\-&quot;R$&quot;* #,##0.00_-;_-&quot;R$&quot;* &quot;-&quot;??_-;_-@_-"/>
    <numFmt numFmtId="167" formatCode="0.000000"/>
    <numFmt numFmtId="168" formatCode="_-[$R$-416]\ * #,##0.00_-;\-[$R$-416]\ * #,##0.00_-;_-[$R$-416]\ * &quot;-&quot;??_-;_-@_-"/>
    <numFmt numFmtId="169" formatCode="0.000"/>
    <numFmt numFmtId="170" formatCode="0.0"/>
    <numFmt numFmtId="171" formatCode="0.0%"/>
    <numFmt numFmtId="172" formatCode="#,##0.0000000"/>
    <numFmt numFmtId="173" formatCode="#,##0.0000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indexed="9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Arial"/>
      <family val="2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4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name val="Calibri"/>
      <family val="2"/>
    </font>
    <font>
      <b/>
      <sz val="10"/>
      <name val="Calibri"/>
      <family val="2"/>
    </font>
    <font>
      <sz val="10"/>
      <name val="Calibri"/>
      <family val="2"/>
      <scheme val="minor"/>
    </font>
    <font>
      <sz val="10"/>
      <color theme="0" tint="-0.34998626667073579"/>
      <name val="Times New Roman"/>
      <family val="1"/>
    </font>
    <font>
      <sz val="10"/>
      <color indexed="8"/>
      <name val="Times New Roman"/>
      <family val="1"/>
    </font>
    <font>
      <sz val="9"/>
      <color indexed="8"/>
      <name val="Calibri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9"/>
      <name val="Calibri"/>
      <family val="2"/>
    </font>
    <font>
      <sz val="11"/>
      <name val="Calibri"/>
      <family val="2"/>
    </font>
    <font>
      <b/>
      <sz val="10"/>
      <color theme="0" tint="-0.34998626667073579"/>
      <name val="Arial"/>
      <family val="1"/>
    </font>
    <font>
      <b/>
      <sz val="9"/>
      <color indexed="9"/>
      <name val="Calibri"/>
      <family val="2"/>
    </font>
    <font>
      <b/>
      <sz val="9"/>
      <name val="Arial"/>
      <family val="2"/>
    </font>
    <font>
      <b/>
      <sz val="11"/>
      <name val="Calibri"/>
      <family val="2"/>
    </font>
    <font>
      <b/>
      <sz val="14"/>
      <color indexed="8"/>
      <name val="Times New Roman"/>
      <family val="1"/>
    </font>
    <font>
      <sz val="9"/>
      <name val="Arial"/>
      <family val="2"/>
    </font>
    <font>
      <sz val="11"/>
      <name val="Arial"/>
      <family val="1"/>
    </font>
    <font>
      <b/>
      <sz val="11"/>
      <name val="Arial"/>
      <family val="1"/>
    </font>
    <font>
      <b/>
      <sz val="10"/>
      <name val="Arial"/>
      <family val="1"/>
    </font>
    <font>
      <sz val="10"/>
      <name val="Arial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8"/>
      <color rgb="FF000000"/>
      <name val="Arial"/>
      <family val="2"/>
    </font>
    <font>
      <b/>
      <sz val="8"/>
      <color indexed="24"/>
      <name val="Arial"/>
      <family val="2"/>
    </font>
    <font>
      <sz val="7"/>
      <name val="Arial"/>
      <family val="2"/>
    </font>
    <font>
      <sz val="8"/>
      <color indexed="24"/>
      <name val="Arial"/>
      <family val="2"/>
    </font>
    <font>
      <u/>
      <sz val="10"/>
      <color theme="10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10"/>
      <color rgb="FF000000"/>
      <name val="Arial"/>
      <family val="1"/>
    </font>
    <font>
      <b/>
      <sz val="10"/>
      <color rgb="FF000000"/>
      <name val="Arial"/>
      <family val="1"/>
    </font>
    <font>
      <sz val="29"/>
      <color rgb="FF333333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D8ECF6"/>
      </patternFill>
    </fill>
    <fill>
      <patternFill patternType="solid">
        <fgColor indexed="22"/>
        <bgColor indexed="64"/>
      </patternFill>
    </fill>
    <fill>
      <patternFill patternType="solid">
        <fgColor rgb="FFFFFFFF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DFF0D8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ck">
        <color rgb="FF000000"/>
      </top>
      <bottom/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indexed="64"/>
      </left>
      <right/>
      <top/>
      <bottom/>
      <diagonal/>
    </border>
  </borders>
  <cellStyleXfs count="20">
    <xf numFmtId="0" fontId="0" fillId="0" borderId="0"/>
    <xf numFmtId="0" fontId="4" fillId="0" borderId="0"/>
    <xf numFmtId="0" fontId="4" fillId="0" borderId="0"/>
    <xf numFmtId="0" fontId="11" fillId="0" borderId="0"/>
    <xf numFmtId="0" fontId="14" fillId="0" borderId="0"/>
    <xf numFmtId="0" fontId="4" fillId="0" borderId="0"/>
    <xf numFmtId="9" fontId="4" fillId="0" borderId="0" applyFont="0" applyFill="0" applyBorder="0" applyAlignment="0" applyProtection="0"/>
    <xf numFmtId="44" fontId="4" fillId="0" borderId="0" applyFill="0" applyBorder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0" fontId="11" fillId="0" borderId="0"/>
    <xf numFmtId="0" fontId="32" fillId="0" borderId="0"/>
    <xf numFmtId="44" fontId="1" fillId="0" borderId="0" applyFont="0" applyFill="0" applyBorder="0" applyAlignment="0" applyProtection="0"/>
    <xf numFmtId="0" fontId="1" fillId="0" borderId="0"/>
    <xf numFmtId="0" fontId="45" fillId="0" borderId="0" applyNumberFormat="0" applyFill="0" applyBorder="0" applyAlignment="0" applyProtection="0"/>
    <xf numFmtId="0" fontId="4" fillId="0" borderId="0"/>
    <xf numFmtId="0" fontId="45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460">
    <xf numFmtId="0" fontId="0" fillId="0" borderId="0" xfId="0"/>
    <xf numFmtId="0" fontId="5" fillId="2" borderId="0" xfId="1" applyFont="1" applyFill="1" applyAlignment="1">
      <alignment horizontal="center" vertical="center" wrapText="1"/>
    </xf>
    <xf numFmtId="0" fontId="6" fillId="2" borderId="0" xfId="1" applyFont="1" applyFill="1" applyAlignment="1">
      <alignment horizontal="left" vertical="center" wrapText="1"/>
    </xf>
    <xf numFmtId="10" fontId="7" fillId="2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8" fillId="0" borderId="0" xfId="1" applyNumberFormat="1" applyFont="1" applyAlignment="1">
      <alignment horizontal="center" vertical="center"/>
    </xf>
    <xf numFmtId="165" fontId="8" fillId="0" borderId="0" xfId="1" applyNumberFormat="1" applyFont="1" applyAlignment="1">
      <alignment horizontal="right" vertical="center"/>
    </xf>
    <xf numFmtId="0" fontId="4" fillId="0" borderId="0" xfId="1"/>
    <xf numFmtId="0" fontId="6" fillId="2" borderId="0" xfId="1" applyFont="1" applyFill="1" applyAlignment="1">
      <alignment horizontal="center" vertical="center"/>
    </xf>
    <xf numFmtId="0" fontId="6" fillId="0" borderId="0" xfId="1" applyFont="1" applyAlignment="1">
      <alignment vertical="center"/>
    </xf>
    <xf numFmtId="0" fontId="6" fillId="2" borderId="0" xfId="1" applyFont="1" applyFill="1" applyAlignment="1">
      <alignment horizontal="center" vertical="center" wrapText="1"/>
    </xf>
    <xf numFmtId="10" fontId="6" fillId="2" borderId="0" xfId="1" applyNumberFormat="1" applyFont="1" applyFill="1" applyAlignment="1">
      <alignment horizontal="center" vertical="center"/>
    </xf>
    <xf numFmtId="165" fontId="6" fillId="0" borderId="0" xfId="1" applyNumberFormat="1" applyFont="1" applyAlignment="1">
      <alignment horizontal="center" vertical="center"/>
    </xf>
    <xf numFmtId="165" fontId="6" fillId="0" borderId="0" xfId="1" applyNumberFormat="1" applyFont="1" applyAlignment="1">
      <alignment horizontal="right" vertical="center"/>
    </xf>
    <xf numFmtId="164" fontId="6" fillId="2" borderId="0" xfId="1" applyNumberFormat="1" applyFont="1" applyFill="1" applyAlignment="1">
      <alignment horizontal="center" vertical="center"/>
    </xf>
    <xf numFmtId="0" fontId="9" fillId="0" borderId="0" xfId="1" applyFont="1" applyAlignment="1">
      <alignment vertical="center"/>
    </xf>
    <xf numFmtId="0" fontId="6" fillId="2" borderId="0" xfId="1" applyFont="1" applyFill="1" applyAlignment="1">
      <alignment vertical="center" wrapText="1"/>
    </xf>
    <xf numFmtId="0" fontId="8" fillId="2" borderId="0" xfId="1" applyFont="1" applyFill="1" applyAlignment="1">
      <alignment horizontal="left" vertical="center"/>
    </xf>
    <xf numFmtId="0" fontId="8" fillId="2" borderId="0" xfId="1" applyFont="1" applyFill="1" applyAlignment="1">
      <alignment vertical="center" wrapText="1"/>
    </xf>
    <xf numFmtId="0" fontId="8" fillId="0" borderId="0" xfId="1" applyFont="1" applyAlignment="1">
      <alignment vertical="center" wrapText="1"/>
    </xf>
    <xf numFmtId="0" fontId="6" fillId="0" borderId="0" xfId="1" applyFont="1" applyAlignment="1">
      <alignment vertical="center" wrapText="1"/>
    </xf>
    <xf numFmtId="14" fontId="8" fillId="2" borderId="0" xfId="1" applyNumberFormat="1" applyFont="1" applyFill="1" applyAlignment="1">
      <alignment horizontal="left" vertical="center"/>
    </xf>
    <xf numFmtId="49" fontId="8" fillId="0" borderId="0" xfId="1" applyNumberFormat="1" applyFont="1" applyAlignment="1">
      <alignment vertical="center" wrapText="1"/>
    </xf>
    <xf numFmtId="0" fontId="8" fillId="2" borderId="0" xfId="1" applyFont="1" applyFill="1" applyAlignment="1">
      <alignment horizontal="center" vertical="center" wrapText="1"/>
    </xf>
    <xf numFmtId="0" fontId="8" fillId="2" borderId="0" xfId="1" applyFont="1" applyFill="1" applyAlignment="1">
      <alignment horizontal="left" vertical="center" wrapText="1"/>
    </xf>
    <xf numFmtId="10" fontId="8" fillId="2" borderId="0" xfId="1" applyNumberFormat="1" applyFont="1" applyFill="1" applyAlignment="1">
      <alignment horizontal="center" vertical="center"/>
    </xf>
    <xf numFmtId="0" fontId="8" fillId="2" borderId="0" xfId="1" applyFont="1" applyFill="1" applyAlignment="1">
      <alignment horizontal="center" vertical="center"/>
    </xf>
    <xf numFmtId="0" fontId="8" fillId="2" borderId="1" xfId="1" applyFont="1" applyFill="1" applyBorder="1" applyAlignment="1">
      <alignment horizontal="center" vertical="center" wrapText="1"/>
    </xf>
    <xf numFmtId="10" fontId="8" fillId="2" borderId="1" xfId="1" applyNumberFormat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 wrapText="1"/>
    </xf>
    <xf numFmtId="0" fontId="4" fillId="2" borderId="0" xfId="1" applyFill="1"/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/>
    <xf numFmtId="10" fontId="6" fillId="2" borderId="1" xfId="1" applyNumberFormat="1" applyFont="1" applyFill="1" applyBorder="1"/>
    <xf numFmtId="0" fontId="8" fillId="2" borderId="2" xfId="1" applyFont="1" applyFill="1" applyBorder="1"/>
    <xf numFmtId="10" fontId="6" fillId="2" borderId="2" xfId="1" applyNumberFormat="1" applyFont="1" applyFill="1" applyBorder="1"/>
    <xf numFmtId="0" fontId="8" fillId="2" borderId="4" xfId="1" applyFont="1" applyFill="1" applyBorder="1"/>
    <xf numFmtId="10" fontId="8" fillId="2" borderId="5" xfId="1" applyNumberFormat="1" applyFont="1" applyFill="1" applyBorder="1"/>
    <xf numFmtId="0" fontId="8" fillId="2" borderId="6" xfId="1" applyFont="1" applyFill="1" applyBorder="1"/>
    <xf numFmtId="10" fontId="8" fillId="2" borderId="7" xfId="1" applyNumberFormat="1" applyFont="1" applyFill="1" applyBorder="1"/>
    <xf numFmtId="0" fontId="6" fillId="2" borderId="8" xfId="1" applyFont="1" applyFill="1" applyBorder="1" applyAlignment="1">
      <alignment horizontal="right"/>
    </xf>
    <xf numFmtId="10" fontId="6" fillId="2" borderId="9" xfId="1" applyNumberFormat="1" applyFont="1" applyFill="1" applyBorder="1"/>
    <xf numFmtId="0" fontId="8" fillId="2" borderId="10" xfId="1" applyFont="1" applyFill="1" applyBorder="1"/>
    <xf numFmtId="10" fontId="6" fillId="2" borderId="10" xfId="1" applyNumberFormat="1" applyFont="1" applyFill="1" applyBorder="1"/>
    <xf numFmtId="0" fontId="8" fillId="2" borderId="0" xfId="1" applyFont="1" applyFill="1"/>
    <xf numFmtId="0" fontId="8" fillId="0" borderId="0" xfId="1" applyFont="1"/>
    <xf numFmtId="10" fontId="8" fillId="2" borderId="0" xfId="1" applyNumberFormat="1" applyFont="1" applyFill="1"/>
    <xf numFmtId="0" fontId="10" fillId="3" borderId="3" xfId="2" applyFont="1" applyFill="1" applyBorder="1" applyAlignment="1">
      <alignment horizontal="left" vertical="center"/>
    </xf>
    <xf numFmtId="0" fontId="10" fillId="3" borderId="12" xfId="2" applyFont="1" applyFill="1" applyBorder="1" applyAlignment="1">
      <alignment horizontal="center" vertical="center"/>
    </xf>
    <xf numFmtId="0" fontId="10" fillId="3" borderId="11" xfId="2" applyFont="1" applyFill="1" applyBorder="1" applyAlignment="1">
      <alignment horizontal="center" vertical="center"/>
    </xf>
    <xf numFmtId="0" fontId="10" fillId="3" borderId="1" xfId="2" applyFont="1" applyFill="1" applyBorder="1" applyAlignment="1">
      <alignment horizontal="center" vertical="center"/>
    </xf>
    <xf numFmtId="0" fontId="11" fillId="0" borderId="0" xfId="3" applyAlignment="1">
      <alignment horizontal="left" vertical="center"/>
    </xf>
    <xf numFmtId="0" fontId="11" fillId="0" borderId="0" xfId="3" applyAlignment="1">
      <alignment horizontal="left" vertical="center" wrapText="1"/>
    </xf>
    <xf numFmtId="2" fontId="11" fillId="0" borderId="0" xfId="3" applyNumberFormat="1" applyAlignment="1">
      <alignment horizontal="left" vertical="center"/>
    </xf>
    <xf numFmtId="0" fontId="12" fillId="2" borderId="13" xfId="1" applyFont="1" applyFill="1" applyBorder="1" applyAlignment="1">
      <alignment horizontal="left" vertical="center" readingOrder="1"/>
    </xf>
    <xf numFmtId="0" fontId="10" fillId="2" borderId="14" xfId="2" applyFont="1" applyFill="1" applyBorder="1" applyAlignment="1" applyProtection="1">
      <alignment vertical="center" wrapText="1"/>
      <protection locked="0"/>
    </xf>
    <xf numFmtId="0" fontId="13" fillId="2" borderId="15" xfId="3" applyFont="1" applyFill="1" applyBorder="1"/>
    <xf numFmtId="0" fontId="10" fillId="2" borderId="15" xfId="2" applyFont="1" applyFill="1" applyBorder="1" applyAlignment="1" applyProtection="1">
      <alignment horizontal="center" vertical="center" wrapText="1"/>
      <protection locked="0"/>
    </xf>
    <xf numFmtId="0" fontId="12" fillId="2" borderId="16" xfId="1" applyFont="1" applyFill="1" applyBorder="1" applyAlignment="1">
      <alignment horizontal="left" vertical="center" readingOrder="1"/>
    </xf>
    <xf numFmtId="0" fontId="10" fillId="2" borderId="17" xfId="2" applyFont="1" applyFill="1" applyBorder="1" applyAlignment="1" applyProtection="1">
      <alignment vertical="top"/>
      <protection locked="0"/>
    </xf>
    <xf numFmtId="0" fontId="13" fillId="2" borderId="18" xfId="3" applyFont="1" applyFill="1" applyBorder="1"/>
    <xf numFmtId="0" fontId="10" fillId="2" borderId="18" xfId="2" applyFont="1" applyFill="1" applyBorder="1" applyAlignment="1" applyProtection="1">
      <alignment horizontal="center" vertical="center" wrapText="1"/>
      <protection locked="0"/>
    </xf>
    <xf numFmtId="0" fontId="15" fillId="4" borderId="0" xfId="4" applyFont="1" applyFill="1"/>
    <xf numFmtId="0" fontId="16" fillId="4" borderId="0" xfId="5" applyFont="1" applyFill="1" applyAlignment="1">
      <alignment horizontal="center" vertical="center"/>
    </xf>
    <xf numFmtId="0" fontId="13" fillId="0" borderId="0" xfId="3" applyFont="1"/>
    <xf numFmtId="0" fontId="17" fillId="4" borderId="0" xfId="5" applyFont="1" applyFill="1" applyAlignment="1">
      <alignment horizontal="center" vertical="center"/>
    </xf>
    <xf numFmtId="0" fontId="5" fillId="5" borderId="0" xfId="1" applyFont="1" applyFill="1" applyAlignment="1">
      <alignment horizontal="center" vertical="center" wrapText="1"/>
    </xf>
    <xf numFmtId="0" fontId="6" fillId="5" borderId="0" xfId="1" applyFont="1" applyFill="1" applyAlignment="1">
      <alignment horizontal="left" vertical="center" wrapText="1"/>
    </xf>
    <xf numFmtId="2" fontId="7" fillId="5" borderId="0" xfId="1" applyNumberFormat="1" applyFont="1" applyFill="1" applyAlignment="1">
      <alignment horizontal="center" vertical="center"/>
    </xf>
    <xf numFmtId="164" fontId="5" fillId="5" borderId="0" xfId="1" applyNumberFormat="1" applyFont="1" applyFill="1" applyAlignment="1">
      <alignment horizontal="center" vertical="center"/>
    </xf>
    <xf numFmtId="165" fontId="8" fillId="5" borderId="0" xfId="1" applyNumberFormat="1" applyFont="1" applyFill="1" applyAlignment="1">
      <alignment horizontal="center" vertical="center"/>
    </xf>
    <xf numFmtId="0" fontId="6" fillId="5" borderId="0" xfId="1" applyFont="1" applyFill="1" applyAlignment="1">
      <alignment horizontal="center" vertical="center"/>
    </xf>
    <xf numFmtId="0" fontId="6" fillId="5" borderId="0" xfId="1" applyFont="1" applyFill="1" applyAlignment="1">
      <alignment horizontal="center" vertical="center" wrapText="1"/>
    </xf>
    <xf numFmtId="2" fontId="6" fillId="5" borderId="0" xfId="1" applyNumberFormat="1" applyFont="1" applyFill="1" applyAlignment="1">
      <alignment horizontal="center" vertical="center"/>
    </xf>
    <xf numFmtId="165" fontId="6" fillId="5" borderId="0" xfId="1" applyNumberFormat="1" applyFont="1" applyFill="1" applyAlignment="1">
      <alignment horizontal="center" vertical="center"/>
    </xf>
    <xf numFmtId="164" fontId="6" fillId="5" borderId="0" xfId="1" applyNumberFormat="1" applyFont="1" applyFill="1" applyAlignment="1">
      <alignment horizontal="center" vertical="center"/>
    </xf>
    <xf numFmtId="0" fontId="6" fillId="5" borderId="0" xfId="1" applyFont="1" applyFill="1" applyAlignment="1">
      <alignment vertical="center" wrapText="1"/>
    </xf>
    <xf numFmtId="0" fontId="8" fillId="5" borderId="0" xfId="1" applyFont="1" applyFill="1" applyAlignment="1">
      <alignment horizontal="left" vertical="center"/>
    </xf>
    <xf numFmtId="0" fontId="8" fillId="5" borderId="0" xfId="1" applyFont="1" applyFill="1" applyAlignment="1">
      <alignment vertical="center"/>
    </xf>
    <xf numFmtId="0" fontId="8" fillId="5" borderId="0" xfId="1" applyFont="1" applyFill="1" applyAlignment="1">
      <alignment vertical="center" wrapText="1"/>
    </xf>
    <xf numFmtId="14" fontId="8" fillId="5" borderId="0" xfId="1" applyNumberFormat="1" applyFont="1" applyFill="1" applyAlignment="1">
      <alignment horizontal="left" vertical="center"/>
    </xf>
    <xf numFmtId="0" fontId="8" fillId="5" borderId="0" xfId="1" applyFont="1" applyFill="1" applyAlignment="1">
      <alignment horizontal="center" vertical="center" wrapText="1"/>
    </xf>
    <xf numFmtId="0" fontId="8" fillId="5" borderId="0" xfId="1" applyFont="1" applyFill="1" applyAlignment="1">
      <alignment horizontal="left" vertical="center" wrapText="1"/>
    </xf>
    <xf numFmtId="2" fontId="8" fillId="5" borderId="0" xfId="1" applyNumberFormat="1" applyFont="1" applyFill="1" applyAlignment="1">
      <alignment horizontal="center" vertical="center"/>
    </xf>
    <xf numFmtId="0" fontId="8" fillId="5" borderId="0" xfId="1" applyFont="1" applyFill="1" applyAlignment="1">
      <alignment horizontal="center" vertical="center"/>
    </xf>
    <xf numFmtId="0" fontId="4" fillId="5" borderId="0" xfId="1" applyFill="1"/>
    <xf numFmtId="0" fontId="6" fillId="3" borderId="19" xfId="1" applyFont="1" applyFill="1" applyBorder="1" applyAlignment="1">
      <alignment horizontal="center" vertical="center"/>
    </xf>
    <xf numFmtId="0" fontId="6" fillId="3" borderId="20" xfId="1" applyFont="1" applyFill="1" applyBorder="1" applyAlignment="1">
      <alignment horizontal="center" vertical="center"/>
    </xf>
    <xf numFmtId="10" fontId="6" fillId="3" borderId="20" xfId="1" applyNumberFormat="1" applyFont="1" applyFill="1" applyBorder="1" applyAlignment="1">
      <alignment horizontal="center" vertical="center"/>
    </xf>
    <xf numFmtId="10" fontId="6" fillId="3" borderId="21" xfId="1" applyNumberFormat="1" applyFont="1" applyFill="1" applyBorder="1" applyAlignment="1">
      <alignment horizontal="center" vertical="center"/>
    </xf>
    <xf numFmtId="10" fontId="8" fillId="5" borderId="0" xfId="1" applyNumberFormat="1" applyFont="1" applyFill="1" applyAlignment="1">
      <alignment vertical="center"/>
    </xf>
    <xf numFmtId="10" fontId="8" fillId="5" borderId="0" xfId="1" applyNumberFormat="1" applyFont="1" applyFill="1" applyAlignment="1">
      <alignment horizontal="right" vertical="center"/>
    </xf>
    <xf numFmtId="0" fontId="2" fillId="5" borderId="1" xfId="1" applyFont="1" applyFill="1" applyBorder="1" applyAlignment="1">
      <alignment horizontal="left" vertical="center"/>
    </xf>
    <xf numFmtId="0" fontId="8" fillId="5" borderId="1" xfId="1" applyFont="1" applyFill="1" applyBorder="1" applyAlignment="1">
      <alignment horizontal="left" vertical="center"/>
    </xf>
    <xf numFmtId="10" fontId="8" fillId="5" borderId="1" xfId="1" applyNumberFormat="1" applyFont="1" applyFill="1" applyBorder="1" applyAlignment="1">
      <alignment vertical="center"/>
    </xf>
    <xf numFmtId="10" fontId="8" fillId="5" borderId="1" xfId="1" applyNumberFormat="1" applyFont="1" applyFill="1" applyBorder="1" applyAlignment="1">
      <alignment horizontal="right" vertical="center"/>
    </xf>
    <xf numFmtId="10" fontId="6" fillId="5" borderId="1" xfId="1" applyNumberFormat="1" applyFont="1" applyFill="1" applyBorder="1" applyAlignment="1">
      <alignment vertical="center"/>
    </xf>
    <xf numFmtId="0" fontId="6" fillId="5" borderId="0" xfId="1" applyFont="1" applyFill="1" applyAlignment="1">
      <alignment horizontal="left" vertical="center"/>
    </xf>
    <xf numFmtId="10" fontId="6" fillId="5" borderId="0" xfId="1" applyNumberFormat="1" applyFont="1" applyFill="1" applyAlignment="1">
      <alignment vertical="center"/>
    </xf>
    <xf numFmtId="10" fontId="6" fillId="5" borderId="0" xfId="1" applyNumberFormat="1" applyFont="1" applyFill="1" applyAlignment="1">
      <alignment horizontal="right" vertical="center"/>
    </xf>
    <xf numFmtId="0" fontId="6" fillId="3" borderId="1" xfId="1" applyFont="1" applyFill="1" applyBorder="1" applyAlignment="1">
      <alignment horizontal="left" vertical="center"/>
    </xf>
    <xf numFmtId="0" fontId="8" fillId="5" borderId="1" xfId="1" applyFont="1" applyFill="1" applyBorder="1" applyAlignment="1">
      <alignment horizontal="left" vertical="center" wrapText="1"/>
    </xf>
    <xf numFmtId="0" fontId="6" fillId="3" borderId="1" xfId="1" applyFont="1" applyFill="1" applyBorder="1" applyAlignment="1">
      <alignment horizontal="right" vertical="center"/>
    </xf>
    <xf numFmtId="10" fontId="6" fillId="3" borderId="1" xfId="1" applyNumberFormat="1" applyFont="1" applyFill="1" applyBorder="1" applyAlignment="1">
      <alignment horizontal="right" vertical="center"/>
    </xf>
    <xf numFmtId="0" fontId="10" fillId="5" borderId="0" xfId="2" applyFont="1" applyFill="1" applyAlignment="1">
      <alignment vertical="center"/>
    </xf>
    <xf numFmtId="0" fontId="10" fillId="3" borderId="3" xfId="2" applyFont="1" applyFill="1" applyBorder="1" applyAlignment="1">
      <alignment vertical="center"/>
    </xf>
    <xf numFmtId="0" fontId="10" fillId="3" borderId="12" xfId="2" applyFont="1" applyFill="1" applyBorder="1" applyAlignment="1">
      <alignment vertical="center"/>
    </xf>
    <xf numFmtId="0" fontId="10" fillId="3" borderId="11" xfId="2" applyFont="1" applyFill="1" applyBorder="1" applyAlignment="1">
      <alignment vertical="center"/>
    </xf>
    <xf numFmtId="0" fontId="10" fillId="5" borderId="0" xfId="2" applyFont="1" applyFill="1" applyAlignment="1" applyProtection="1">
      <alignment vertical="center"/>
      <protection locked="0"/>
    </xf>
    <xf numFmtId="0" fontId="12" fillId="5" borderId="13" xfId="1" applyFont="1" applyFill="1" applyBorder="1" applyAlignment="1">
      <alignment horizontal="left" vertical="center" readingOrder="1"/>
    </xf>
    <xf numFmtId="0" fontId="10" fillId="5" borderId="14" xfId="2" applyFont="1" applyFill="1" applyBorder="1" applyAlignment="1" applyProtection="1">
      <alignment vertical="center" wrapText="1"/>
      <protection locked="0"/>
    </xf>
    <xf numFmtId="0" fontId="13" fillId="5" borderId="15" xfId="3" applyFont="1" applyFill="1" applyBorder="1"/>
    <xf numFmtId="0" fontId="10" fillId="5" borderId="15" xfId="2" applyFont="1" applyFill="1" applyBorder="1" applyAlignment="1" applyProtection="1">
      <alignment horizontal="center" vertical="center" wrapText="1"/>
      <protection locked="0"/>
    </xf>
    <xf numFmtId="0" fontId="10" fillId="5" borderId="0" xfId="2" applyFont="1" applyFill="1" applyAlignment="1" applyProtection="1">
      <alignment vertical="top"/>
      <protection locked="0"/>
    </xf>
    <xf numFmtId="0" fontId="12" fillId="5" borderId="16" xfId="1" applyFont="1" applyFill="1" applyBorder="1" applyAlignment="1">
      <alignment horizontal="left" vertical="center" readingOrder="1"/>
    </xf>
    <xf numFmtId="0" fontId="10" fillId="5" borderId="17" xfId="2" applyFont="1" applyFill="1" applyBorder="1" applyAlignment="1" applyProtection="1">
      <alignment vertical="top"/>
      <protection locked="0"/>
    </xf>
    <xf numFmtId="0" fontId="13" fillId="5" borderId="18" xfId="3" applyFont="1" applyFill="1" applyBorder="1"/>
    <xf numFmtId="0" fontId="10" fillId="5" borderId="18" xfId="2" applyFont="1" applyFill="1" applyBorder="1" applyAlignment="1" applyProtection="1">
      <alignment horizontal="center" vertical="center" wrapText="1"/>
      <protection locked="0"/>
    </xf>
    <xf numFmtId="166" fontId="18" fillId="0" borderId="0" xfId="1" applyNumberFormat="1" applyFont="1" applyAlignment="1">
      <alignment vertical="center"/>
    </xf>
    <xf numFmtId="0" fontId="18" fillId="0" borderId="0" xfId="1" applyFont="1" applyAlignment="1">
      <alignment vertical="center"/>
    </xf>
    <xf numFmtId="166" fontId="6" fillId="5" borderId="0" xfId="1" applyNumberFormat="1" applyFont="1" applyFill="1" applyAlignment="1">
      <alignment horizontal="center" vertical="center"/>
    </xf>
    <xf numFmtId="0" fontId="18" fillId="5" borderId="0" xfId="1" applyFont="1" applyFill="1" applyAlignment="1">
      <alignment vertical="center"/>
    </xf>
    <xf numFmtId="166" fontId="8" fillId="5" borderId="0" xfId="1" applyNumberFormat="1" applyFont="1" applyFill="1" applyAlignment="1">
      <alignment horizontal="center" vertical="center"/>
    </xf>
    <xf numFmtId="49" fontId="8" fillId="5" borderId="0" xfId="1" applyNumberFormat="1" applyFont="1" applyFill="1" applyAlignment="1">
      <alignment vertical="center" wrapText="1"/>
    </xf>
    <xf numFmtId="166" fontId="4" fillId="0" borderId="0" xfId="1" applyNumberFormat="1"/>
    <xf numFmtId="165" fontId="3" fillId="5" borderId="1" xfId="1" applyNumberFormat="1" applyFont="1" applyFill="1" applyBorder="1" applyAlignment="1">
      <alignment horizontal="center" vertical="center"/>
    </xf>
    <xf numFmtId="165" fontId="8" fillId="5" borderId="1" xfId="1" applyNumberFormat="1" applyFont="1" applyFill="1" applyBorder="1" applyAlignment="1">
      <alignment horizontal="center" vertical="center"/>
    </xf>
    <xf numFmtId="165" fontId="8" fillId="5" borderId="11" xfId="1" applyNumberFormat="1" applyFont="1" applyFill="1" applyBorder="1" applyAlignment="1">
      <alignment horizontal="center" vertical="center"/>
    </xf>
    <xf numFmtId="165" fontId="4" fillId="0" borderId="0" xfId="1" applyNumberFormat="1"/>
    <xf numFmtId="10" fontId="8" fillId="5" borderId="1" xfId="1" applyNumberFormat="1" applyFont="1" applyFill="1" applyBorder="1" applyAlignment="1">
      <alignment horizontal="center" vertical="center"/>
    </xf>
    <xf numFmtId="10" fontId="8" fillId="5" borderId="11" xfId="1" applyNumberFormat="1" applyFont="1" applyFill="1" applyBorder="1" applyAlignment="1">
      <alignment horizontal="center" vertical="center"/>
    </xf>
    <xf numFmtId="10" fontId="4" fillId="0" borderId="0" xfId="1" applyNumberFormat="1"/>
    <xf numFmtId="165" fontId="6" fillId="5" borderId="1" xfId="1" applyNumberFormat="1" applyFont="1" applyFill="1" applyBorder="1" applyAlignment="1">
      <alignment horizontal="center" vertical="center"/>
    </xf>
    <xf numFmtId="0" fontId="1" fillId="5" borderId="1" xfId="1" applyFont="1" applyFill="1" applyBorder="1" applyAlignment="1">
      <alignment horizontal="center" vertical="center"/>
    </xf>
    <xf numFmtId="10" fontId="3" fillId="5" borderId="1" xfId="1" applyNumberFormat="1" applyFont="1" applyFill="1" applyBorder="1" applyAlignment="1">
      <alignment horizontal="center" vertical="center"/>
    </xf>
    <xf numFmtId="165" fontId="6" fillId="5" borderId="22" xfId="1" applyNumberFormat="1" applyFont="1" applyFill="1" applyBorder="1" applyAlignment="1">
      <alignment horizontal="center" vertical="center"/>
    </xf>
    <xf numFmtId="165" fontId="6" fillId="5" borderId="23" xfId="1" applyNumberFormat="1" applyFont="1" applyFill="1" applyBorder="1" applyAlignment="1">
      <alignment horizontal="center" vertical="center"/>
    </xf>
    <xf numFmtId="10" fontId="6" fillId="5" borderId="1" xfId="1" applyNumberFormat="1" applyFont="1" applyFill="1" applyBorder="1" applyAlignment="1">
      <alignment horizontal="center" vertical="center"/>
    </xf>
    <xf numFmtId="10" fontId="6" fillId="5" borderId="24" xfId="1" applyNumberFormat="1" applyFont="1" applyFill="1" applyBorder="1" applyAlignment="1">
      <alignment horizontal="center" vertical="center"/>
    </xf>
    <xf numFmtId="10" fontId="6" fillId="5" borderId="25" xfId="1" applyNumberFormat="1" applyFont="1" applyFill="1" applyBorder="1" applyAlignment="1">
      <alignment horizontal="center" vertical="center"/>
    </xf>
    <xf numFmtId="9" fontId="0" fillId="0" borderId="0" xfId="6" applyFont="1"/>
    <xf numFmtId="10" fontId="4" fillId="5" borderId="0" xfId="1" applyNumberFormat="1" applyFill="1"/>
    <xf numFmtId="44" fontId="4" fillId="0" borderId="0" xfId="7"/>
    <xf numFmtId="10" fontId="0" fillId="0" borderId="0" xfId="6" applyNumberFormat="1" applyFont="1"/>
    <xf numFmtId="2" fontId="19" fillId="0" borderId="0" xfId="3" applyNumberFormat="1" applyFont="1" applyAlignment="1">
      <alignment horizontal="left" vertical="center"/>
    </xf>
    <xf numFmtId="0" fontId="19" fillId="0" borderId="0" xfId="3" applyFont="1" applyAlignment="1">
      <alignment horizontal="left" vertical="center" wrapText="1"/>
    </xf>
    <xf numFmtId="0" fontId="10" fillId="0" borderId="17" xfId="2" applyFont="1" applyBorder="1" applyAlignment="1" applyProtection="1">
      <alignment horizontal="center" vertical="center" wrapText="1"/>
      <protection locked="0"/>
    </xf>
    <xf numFmtId="0" fontId="13" fillId="0" borderId="18" xfId="3" applyFont="1" applyBorder="1"/>
    <xf numFmtId="0" fontId="10" fillId="0" borderId="17" xfId="2" applyFont="1" applyBorder="1" applyAlignment="1" applyProtection="1">
      <alignment vertical="top"/>
      <protection locked="0"/>
    </xf>
    <xf numFmtId="0" fontId="10" fillId="0" borderId="16" xfId="2" applyFont="1" applyBorder="1" applyAlignment="1" applyProtection="1">
      <alignment vertical="top"/>
      <protection locked="0"/>
    </xf>
    <xf numFmtId="0" fontId="10" fillId="0" borderId="14" xfId="2" applyFont="1" applyBorder="1" applyAlignment="1" applyProtection="1">
      <alignment horizontal="center" vertical="center" wrapText="1"/>
      <protection locked="0"/>
    </xf>
    <xf numFmtId="0" fontId="13" fillId="0" borderId="15" xfId="3" applyFont="1" applyBorder="1"/>
    <xf numFmtId="0" fontId="10" fillId="0" borderId="14" xfId="2" applyFont="1" applyBorder="1" applyAlignment="1" applyProtection="1">
      <alignment vertical="center" wrapText="1"/>
      <protection locked="0"/>
    </xf>
    <xf numFmtId="0" fontId="10" fillId="0" borderId="13" xfId="2" applyFont="1" applyBorder="1" applyAlignment="1" applyProtection="1">
      <alignment vertical="center"/>
      <protection locked="0"/>
    </xf>
    <xf numFmtId="0" fontId="10" fillId="6" borderId="3" xfId="2" applyFont="1" applyFill="1" applyBorder="1" applyAlignment="1">
      <alignment horizontal="center" vertical="center"/>
    </xf>
    <xf numFmtId="10" fontId="4" fillId="6" borderId="16" xfId="8" applyNumberFormat="1" applyFont="1" applyFill="1" applyBorder="1" applyAlignment="1">
      <alignment vertical="center" wrapText="1"/>
    </xf>
    <xf numFmtId="44" fontId="4" fillId="6" borderId="1" xfId="9" applyFont="1" applyFill="1" applyBorder="1" applyAlignment="1">
      <alignment vertical="center" wrapText="1"/>
    </xf>
    <xf numFmtId="10" fontId="22" fillId="7" borderId="3" xfId="10" applyNumberFormat="1" applyFont="1" applyFill="1" applyBorder="1" applyAlignment="1">
      <alignment vertical="center" wrapText="1"/>
    </xf>
    <xf numFmtId="44" fontId="22" fillId="7" borderId="1" xfId="10" applyNumberFormat="1" applyFont="1" applyFill="1" applyBorder="1" applyAlignment="1">
      <alignment vertical="center" wrapText="1"/>
    </xf>
    <xf numFmtId="0" fontId="22" fillId="7" borderId="1" xfId="3" applyFont="1" applyFill="1" applyBorder="1" applyAlignment="1">
      <alignment vertical="center" wrapText="1"/>
    </xf>
    <xf numFmtId="0" fontId="24" fillId="0" borderId="0" xfId="3" applyFont="1" applyAlignment="1">
      <alignment horizontal="left" vertical="center"/>
    </xf>
    <xf numFmtId="0" fontId="25" fillId="0" borderId="0" xfId="3" applyFont="1"/>
    <xf numFmtId="2" fontId="25" fillId="0" borderId="0" xfId="3" applyNumberFormat="1" applyFont="1" applyAlignment="1">
      <alignment horizontal="center" vertical="center"/>
    </xf>
    <xf numFmtId="0" fontId="25" fillId="0" borderId="0" xfId="3" applyFont="1" applyAlignment="1">
      <alignment horizontal="right" vertical="center" wrapText="1"/>
    </xf>
    <xf numFmtId="10" fontId="4" fillId="0" borderId="16" xfId="8" applyNumberFormat="1" applyFont="1" applyFill="1" applyBorder="1" applyAlignment="1">
      <alignment vertical="center" wrapText="1"/>
    </xf>
    <xf numFmtId="44" fontId="4" fillId="0" borderId="10" xfId="9" applyFont="1" applyFill="1" applyBorder="1" applyAlignment="1">
      <alignment vertical="center" wrapText="1"/>
    </xf>
    <xf numFmtId="0" fontId="0" fillId="0" borderId="1" xfId="3" applyFont="1" applyBorder="1" applyAlignment="1">
      <alignment vertical="center" wrapText="1"/>
    </xf>
    <xf numFmtId="0" fontId="4" fillId="0" borderId="1" xfId="3" applyFont="1" applyBorder="1" applyAlignment="1">
      <alignment vertical="center" wrapText="1"/>
    </xf>
    <xf numFmtId="4" fontId="26" fillId="8" borderId="0" xfId="1" applyNumberFormat="1" applyFont="1" applyFill="1" applyAlignment="1">
      <alignment horizontal="right" vertical="top" wrapText="1"/>
    </xf>
    <xf numFmtId="0" fontId="4" fillId="0" borderId="10" xfId="1" applyBorder="1" applyAlignment="1">
      <alignment vertical="center"/>
    </xf>
    <xf numFmtId="0" fontId="27" fillId="7" borderId="17" xfId="3" applyFont="1" applyFill="1" applyBorder="1" applyAlignment="1">
      <alignment horizontal="center" vertical="top" wrapText="1"/>
    </xf>
    <xf numFmtId="0" fontId="27" fillId="7" borderId="10" xfId="3" applyFont="1" applyFill="1" applyBorder="1" applyAlignment="1">
      <alignment horizontal="center" vertical="top" wrapText="1"/>
    </xf>
    <xf numFmtId="0" fontId="27" fillId="7" borderId="26" xfId="3" applyFont="1" applyFill="1" applyBorder="1" applyAlignment="1">
      <alignment horizontal="center" vertical="top" wrapText="1"/>
    </xf>
    <xf numFmtId="0" fontId="27" fillId="7" borderId="27" xfId="3" applyFont="1" applyFill="1" applyBorder="1" applyAlignment="1">
      <alignment horizontal="center" vertical="top" wrapText="1"/>
    </xf>
    <xf numFmtId="0" fontId="27" fillId="7" borderId="0" xfId="3" applyFont="1" applyFill="1" applyAlignment="1">
      <alignment horizontal="center" wrapText="1"/>
    </xf>
    <xf numFmtId="0" fontId="27" fillId="7" borderId="28" xfId="3" applyFont="1" applyFill="1" applyBorder="1" applyAlignment="1">
      <alignment horizontal="center" wrapText="1"/>
    </xf>
    <xf numFmtId="0" fontId="27" fillId="7" borderId="0" xfId="3" applyFont="1" applyFill="1" applyAlignment="1">
      <alignment horizontal="center" vertical="center" wrapText="1"/>
    </xf>
    <xf numFmtId="0" fontId="27" fillId="7" borderId="29" xfId="3" applyFont="1" applyFill="1" applyBorder="1" applyAlignment="1">
      <alignment horizontal="center" vertical="center" wrapText="1"/>
    </xf>
    <xf numFmtId="0" fontId="27" fillId="7" borderId="30" xfId="3" applyFont="1" applyFill="1" applyBorder="1" applyAlignment="1">
      <alignment horizontal="center" vertical="center" wrapText="1"/>
    </xf>
    <xf numFmtId="0" fontId="27" fillId="7" borderId="14" xfId="3" applyFont="1" applyFill="1" applyBorder="1" applyAlignment="1">
      <alignment vertical="center" wrapText="1"/>
    </xf>
    <xf numFmtId="0" fontId="27" fillId="7" borderId="2" xfId="3" applyFont="1" applyFill="1" applyBorder="1" applyAlignment="1">
      <alignment vertical="center" wrapText="1"/>
    </xf>
    <xf numFmtId="0" fontId="27" fillId="7" borderId="31" xfId="3" applyFont="1" applyFill="1" applyBorder="1" applyAlignment="1">
      <alignment vertical="center" wrapText="1"/>
    </xf>
    <xf numFmtId="0" fontId="27" fillId="7" borderId="32" xfId="3" applyFont="1" applyFill="1" applyBorder="1" applyAlignment="1">
      <alignment vertical="center" wrapText="1"/>
    </xf>
    <xf numFmtId="49" fontId="28" fillId="4" borderId="0" xfId="3" applyNumberFormat="1" applyFont="1" applyFill="1" applyAlignment="1" applyProtection="1">
      <alignment vertical="center"/>
      <protection hidden="1"/>
    </xf>
    <xf numFmtId="0" fontId="13" fillId="0" borderId="0" xfId="3" applyFont="1" applyAlignment="1">
      <alignment vertical="center"/>
    </xf>
    <xf numFmtId="0" fontId="30" fillId="0" borderId="0" xfId="3" applyFont="1" applyAlignment="1">
      <alignment vertical="center"/>
    </xf>
    <xf numFmtId="49" fontId="28" fillId="4" borderId="12" xfId="12" applyNumberFormat="1" applyFont="1" applyFill="1" applyBorder="1" applyAlignment="1" applyProtection="1">
      <alignment horizontal="left" vertical="center"/>
      <protection hidden="1"/>
    </xf>
    <xf numFmtId="49" fontId="28" fillId="0" borderId="3" xfId="12" applyNumberFormat="1" applyFont="1" applyBorder="1" applyAlignment="1" applyProtection="1">
      <alignment horizontal="left" vertical="center"/>
      <protection hidden="1"/>
    </xf>
    <xf numFmtId="49" fontId="28" fillId="4" borderId="12" xfId="12" applyNumberFormat="1" applyFont="1" applyFill="1" applyBorder="1" applyAlignment="1" applyProtection="1">
      <alignment vertical="center"/>
      <protection hidden="1"/>
    </xf>
    <xf numFmtId="49" fontId="28" fillId="4" borderId="3" xfId="12" applyNumberFormat="1" applyFont="1" applyFill="1" applyBorder="1" applyAlignment="1" applyProtection="1">
      <alignment vertical="center"/>
      <protection hidden="1"/>
    </xf>
    <xf numFmtId="49" fontId="28" fillId="0" borderId="12" xfId="12" applyNumberFormat="1" applyFont="1" applyBorder="1" applyAlignment="1" applyProtection="1">
      <alignment vertical="center"/>
      <protection hidden="1"/>
    </xf>
    <xf numFmtId="49" fontId="28" fillId="0" borderId="3" xfId="12" applyNumberFormat="1" applyFont="1" applyBorder="1" applyAlignment="1" applyProtection="1">
      <alignment vertical="center"/>
      <protection hidden="1"/>
    </xf>
    <xf numFmtId="49" fontId="28" fillId="4" borderId="3" xfId="12" quotePrefix="1" applyNumberFormat="1" applyFont="1" applyFill="1" applyBorder="1" applyAlignment="1" applyProtection="1">
      <alignment vertical="center"/>
      <protection hidden="1"/>
    </xf>
    <xf numFmtId="0" fontId="14" fillId="0" borderId="0" xfId="4"/>
    <xf numFmtId="0" fontId="32" fillId="0" borderId="0" xfId="13"/>
    <xf numFmtId="0" fontId="33" fillId="5" borderId="0" xfId="13" applyFont="1" applyFill="1" applyAlignment="1">
      <alignment horizontal="left" vertical="top" wrapText="1"/>
    </xf>
    <xf numFmtId="0" fontId="6" fillId="5" borderId="0" xfId="0" applyFont="1" applyFill="1" applyAlignment="1">
      <alignment horizontal="center" vertical="center"/>
    </xf>
    <xf numFmtId="0" fontId="32" fillId="5" borderId="0" xfId="13" applyFill="1"/>
    <xf numFmtId="0" fontId="33" fillId="5" borderId="13" xfId="13" applyFont="1" applyFill="1" applyBorder="1" applyAlignment="1">
      <alignment horizontal="left" vertical="top" wrapText="1"/>
    </xf>
    <xf numFmtId="0" fontId="33" fillId="5" borderId="14" xfId="13" applyFont="1" applyFill="1" applyBorder="1" applyAlignment="1">
      <alignment horizontal="left" vertical="top" wrapText="1"/>
    </xf>
    <xf numFmtId="0" fontId="33" fillId="5" borderId="15" xfId="13" applyFont="1" applyFill="1" applyBorder="1" applyAlignment="1">
      <alignment horizontal="left" vertical="top" wrapText="1"/>
    </xf>
    <xf numFmtId="0" fontId="33" fillId="5" borderId="33" xfId="13" applyFont="1" applyFill="1" applyBorder="1" applyAlignment="1">
      <alignment horizontal="left" vertical="top" wrapText="1"/>
    </xf>
    <xf numFmtId="0" fontId="6" fillId="5" borderId="33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9" fillId="5" borderId="33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left" vertical="center" wrapText="1"/>
    </xf>
    <xf numFmtId="0" fontId="8" fillId="5" borderId="33" xfId="0" applyFont="1" applyFill="1" applyBorder="1" applyAlignment="1">
      <alignment horizontal="left" vertical="center" wrapText="1"/>
    </xf>
    <xf numFmtId="10" fontId="8" fillId="5" borderId="0" xfId="0" applyNumberFormat="1" applyFont="1" applyFill="1" applyAlignment="1">
      <alignment horizontal="left" vertical="center" wrapText="1"/>
    </xf>
    <xf numFmtId="0" fontId="8" fillId="5" borderId="0" xfId="0" applyFont="1" applyFill="1" applyAlignment="1">
      <alignment vertical="center"/>
    </xf>
    <xf numFmtId="2" fontId="8" fillId="5" borderId="0" xfId="0" applyNumberFormat="1" applyFont="1" applyFill="1" applyAlignment="1">
      <alignment horizontal="left" vertical="center" wrapText="1"/>
    </xf>
    <xf numFmtId="0" fontId="6" fillId="5" borderId="0" xfId="0" applyFont="1" applyFill="1" applyAlignment="1">
      <alignment horizontal="left" vertical="center"/>
    </xf>
    <xf numFmtId="0" fontId="34" fillId="5" borderId="0" xfId="13" applyFont="1" applyFill="1" applyAlignment="1">
      <alignment horizontal="center" vertical="top" wrapText="1"/>
    </xf>
    <xf numFmtId="0" fontId="34" fillId="5" borderId="33" xfId="13" applyFont="1" applyFill="1" applyBorder="1" applyAlignment="1">
      <alignment horizontal="center" vertical="top" wrapText="1"/>
    </xf>
    <xf numFmtId="0" fontId="34" fillId="5" borderId="16" xfId="13" applyFont="1" applyFill="1" applyBorder="1" applyAlignment="1">
      <alignment horizontal="center" vertical="top" wrapText="1"/>
    </xf>
    <xf numFmtId="0" fontId="32" fillId="5" borderId="17" xfId="13" applyFill="1" applyBorder="1"/>
    <xf numFmtId="0" fontId="32" fillId="5" borderId="18" xfId="13" applyFill="1" applyBorder="1"/>
    <xf numFmtId="0" fontId="10" fillId="5" borderId="0" xfId="13" applyFont="1" applyFill="1" applyAlignment="1">
      <alignment horizontal="center" vertical="top" wrapText="1"/>
    </xf>
    <xf numFmtId="0" fontId="6" fillId="10" borderId="1" xfId="13" applyFont="1" applyFill="1" applyBorder="1" applyAlignment="1">
      <alignment horizontal="left" vertical="top" wrapText="1"/>
    </xf>
    <xf numFmtId="0" fontId="6" fillId="10" borderId="1" xfId="13" applyFont="1" applyFill="1" applyBorder="1" applyAlignment="1">
      <alignment horizontal="right" vertical="top" wrapText="1"/>
    </xf>
    <xf numFmtId="0" fontId="6" fillId="10" borderId="1" xfId="13" applyFont="1" applyFill="1" applyBorder="1" applyAlignment="1">
      <alignment horizontal="center" vertical="top" wrapText="1"/>
    </xf>
    <xf numFmtId="0" fontId="8" fillId="5" borderId="13" xfId="13" applyFont="1" applyFill="1" applyBorder="1"/>
    <xf numFmtId="0" fontId="8" fillId="5" borderId="0" xfId="13" applyFont="1" applyFill="1"/>
    <xf numFmtId="0" fontId="8" fillId="5" borderId="14" xfId="13" applyFont="1" applyFill="1" applyBorder="1" applyAlignment="1">
      <alignment horizontal="center" vertical="top" wrapText="1"/>
    </xf>
    <xf numFmtId="0" fontId="8" fillId="5" borderId="15" xfId="13" applyFont="1" applyFill="1" applyBorder="1" applyAlignment="1">
      <alignment horizontal="center" vertical="top" wrapText="1"/>
    </xf>
    <xf numFmtId="0" fontId="6" fillId="5" borderId="0" xfId="13" applyFont="1" applyFill="1" applyAlignment="1">
      <alignment vertical="top" wrapText="1"/>
    </xf>
    <xf numFmtId="4" fontId="6" fillId="5" borderId="33" xfId="13" applyNumberFormat="1" applyFont="1" applyFill="1" applyBorder="1" applyAlignment="1">
      <alignment vertical="top" wrapText="1"/>
    </xf>
    <xf numFmtId="0" fontId="36" fillId="11" borderId="1" xfId="13" applyFont="1" applyFill="1" applyBorder="1" applyAlignment="1">
      <alignment horizontal="left" vertical="top" wrapText="1"/>
    </xf>
    <xf numFmtId="0" fontId="36" fillId="11" borderId="1" xfId="13" applyFont="1" applyFill="1" applyBorder="1" applyAlignment="1">
      <alignment horizontal="right" vertical="top" wrapText="1"/>
    </xf>
    <xf numFmtId="4" fontId="36" fillId="11" borderId="1" xfId="13" applyNumberFormat="1" applyFont="1" applyFill="1" applyBorder="1" applyAlignment="1">
      <alignment horizontal="right" vertical="top" wrapText="1"/>
    </xf>
    <xf numFmtId="0" fontId="37" fillId="5" borderId="1" xfId="13" applyFont="1" applyFill="1" applyBorder="1" applyAlignment="1">
      <alignment horizontal="left" vertical="top" wrapText="1"/>
    </xf>
    <xf numFmtId="0" fontId="37" fillId="5" borderId="1" xfId="13" applyFont="1" applyFill="1" applyBorder="1" applyAlignment="1">
      <alignment horizontal="right" vertical="top" wrapText="1"/>
    </xf>
    <xf numFmtId="0" fontId="37" fillId="5" borderId="1" xfId="13" applyFont="1" applyFill="1" applyBorder="1" applyAlignment="1">
      <alignment horizontal="center" vertical="top" wrapText="1"/>
    </xf>
    <xf numFmtId="4" fontId="37" fillId="5" borderId="1" xfId="13" applyNumberFormat="1" applyFont="1" applyFill="1" applyBorder="1" applyAlignment="1">
      <alignment horizontal="right" vertical="top" wrapText="1"/>
    </xf>
    <xf numFmtId="0" fontId="36" fillId="12" borderId="1" xfId="13" applyFont="1" applyFill="1" applyBorder="1" applyAlignment="1">
      <alignment horizontal="left" vertical="top" wrapText="1"/>
    </xf>
    <xf numFmtId="0" fontId="36" fillId="12" borderId="1" xfId="13" applyFont="1" applyFill="1" applyBorder="1" applyAlignment="1">
      <alignment horizontal="right" vertical="top" wrapText="1"/>
    </xf>
    <xf numFmtId="4" fontId="36" fillId="12" borderId="1" xfId="13" applyNumberFormat="1" applyFont="1" applyFill="1" applyBorder="1" applyAlignment="1">
      <alignment horizontal="right" vertical="top" wrapText="1"/>
    </xf>
    <xf numFmtId="2" fontId="8" fillId="5" borderId="0" xfId="0" applyNumberFormat="1" applyFont="1" applyFill="1" applyAlignment="1">
      <alignment vertical="center"/>
    </xf>
    <xf numFmtId="0" fontId="8" fillId="5" borderId="33" xfId="0" applyFont="1" applyFill="1" applyBorder="1" applyAlignment="1">
      <alignment vertical="center"/>
    </xf>
    <xf numFmtId="0" fontId="10" fillId="5" borderId="0" xfId="0" applyFont="1" applyFill="1" applyAlignment="1">
      <alignment vertical="center"/>
    </xf>
    <xf numFmtId="0" fontId="0" fillId="5" borderId="0" xfId="0" applyFill="1" applyAlignment="1">
      <alignment horizontal="center" vertical="center" wrapText="1"/>
    </xf>
    <xf numFmtId="0" fontId="0" fillId="5" borderId="0" xfId="0" applyFill="1" applyAlignment="1">
      <alignment horizontal="justify" vertical="center" wrapText="1"/>
    </xf>
    <xf numFmtId="167" fontId="0" fillId="5" borderId="0" xfId="0" applyNumberFormat="1" applyFill="1" applyAlignment="1">
      <alignment horizontal="center" vertical="center" wrapText="1"/>
    </xf>
    <xf numFmtId="44" fontId="0" fillId="5" borderId="0" xfId="0" applyNumberFormat="1" applyFill="1" applyAlignment="1">
      <alignment horizontal="center" vertical="center" wrapText="1"/>
    </xf>
    <xf numFmtId="44" fontId="0" fillId="5" borderId="0" xfId="14" applyFont="1" applyFill="1" applyBorder="1" applyAlignment="1">
      <alignment horizontal="center" vertical="center" wrapText="1"/>
    </xf>
    <xf numFmtId="0" fontId="0" fillId="5" borderId="0" xfId="0" applyFill="1"/>
    <xf numFmtId="0" fontId="10" fillId="5" borderId="0" xfId="0" applyFont="1" applyFill="1" applyAlignment="1">
      <alignment vertical="center" wrapText="1"/>
    </xf>
    <xf numFmtId="0" fontId="33" fillId="5" borderId="0" xfId="13" applyFont="1" applyFill="1" applyAlignment="1">
      <alignment horizontal="center" wrapText="1"/>
    </xf>
    <xf numFmtId="0" fontId="14" fillId="0" borderId="0" xfId="15" applyFont="1"/>
    <xf numFmtId="0" fontId="1" fillId="0" borderId="0" xfId="15"/>
    <xf numFmtId="0" fontId="8" fillId="0" borderId="0" xfId="2" applyFont="1" applyAlignment="1">
      <alignment vertical="center"/>
    </xf>
    <xf numFmtId="0" fontId="8" fillId="0" borderId="0" xfId="2" applyFont="1"/>
    <xf numFmtId="49" fontId="39" fillId="3" borderId="1" xfId="2" applyNumberFormat="1" applyFont="1" applyFill="1" applyBorder="1" applyAlignment="1">
      <alignment horizontal="center" vertical="center" wrapText="1"/>
    </xf>
    <xf numFmtId="0" fontId="39" fillId="3" borderId="1" xfId="2" applyFont="1" applyFill="1" applyBorder="1" applyAlignment="1">
      <alignment horizontal="center" vertical="center" wrapText="1"/>
    </xf>
    <xf numFmtId="0" fontId="4" fillId="0" borderId="0" xfId="2" applyAlignment="1">
      <alignment vertical="center"/>
    </xf>
    <xf numFmtId="0" fontId="40" fillId="0" borderId="0" xfId="2" applyFont="1" applyAlignment="1">
      <alignment vertical="center"/>
    </xf>
    <xf numFmtId="0" fontId="40" fillId="0" borderId="33" xfId="2" applyFont="1" applyBorder="1" applyAlignment="1">
      <alignment vertical="center"/>
    </xf>
    <xf numFmtId="0" fontId="41" fillId="13" borderId="13" xfId="2" applyFont="1" applyFill="1" applyBorder="1" applyAlignment="1">
      <alignment horizontal="center" vertical="center" wrapText="1"/>
    </xf>
    <xf numFmtId="0" fontId="39" fillId="13" borderId="1" xfId="2" applyFont="1" applyFill="1" applyBorder="1" applyAlignment="1">
      <alignment horizontal="center" vertical="center" wrapText="1"/>
    </xf>
    <xf numFmtId="2" fontId="39" fillId="13" borderId="11" xfId="2" applyNumberFormat="1" applyFont="1" applyFill="1" applyBorder="1" applyAlignment="1">
      <alignment horizontal="center" vertical="center" wrapText="1"/>
    </xf>
    <xf numFmtId="49" fontId="39" fillId="0" borderId="13" xfId="2" applyNumberFormat="1" applyFont="1" applyBorder="1" applyAlignment="1">
      <alignment vertical="center" wrapText="1"/>
    </xf>
    <xf numFmtId="0" fontId="39" fillId="0" borderId="14" xfId="2" applyFont="1" applyBorder="1" applyAlignment="1">
      <alignment horizontal="left" vertical="center" wrapText="1"/>
    </xf>
    <xf numFmtId="0" fontId="42" fillId="0" borderId="14" xfId="2" applyFont="1" applyBorder="1" applyAlignment="1">
      <alignment horizontal="left" vertical="center"/>
    </xf>
    <xf numFmtId="0" fontId="39" fillId="0" borderId="14" xfId="2" applyFont="1" applyBorder="1" applyAlignment="1">
      <alignment horizontal="center" vertical="center" wrapText="1"/>
    </xf>
    <xf numFmtId="0" fontId="39" fillId="0" borderId="0" xfId="2" applyFont="1" applyAlignment="1">
      <alignment horizontal="left" vertical="center" wrapText="1"/>
    </xf>
    <xf numFmtId="4" fontId="39" fillId="0" borderId="0" xfId="2" applyNumberFormat="1" applyFont="1" applyAlignment="1">
      <alignment horizontal="left" vertical="center" wrapText="1"/>
    </xf>
    <xf numFmtId="0" fontId="39" fillId="0" borderId="0" xfId="2" applyFont="1" applyAlignment="1">
      <alignment horizontal="center" vertical="center" wrapText="1"/>
    </xf>
    <xf numFmtId="0" fontId="42" fillId="0" borderId="0" xfId="2" applyFont="1" applyAlignment="1">
      <alignment horizontal="left" vertical="center" wrapText="1"/>
    </xf>
    <xf numFmtId="0" fontId="44" fillId="0" borderId="0" xfId="2" applyFont="1" applyAlignment="1">
      <alignment vertical="center" wrapText="1"/>
    </xf>
    <xf numFmtId="0" fontId="40" fillId="0" borderId="0" xfId="2" applyFont="1" applyAlignment="1">
      <alignment horizontal="center" vertical="center" wrapText="1"/>
    </xf>
    <xf numFmtId="0" fontId="40" fillId="0" borderId="0" xfId="2" applyFont="1" applyAlignment="1">
      <alignment horizontal="center" vertical="center"/>
    </xf>
    <xf numFmtId="14" fontId="39" fillId="0" borderId="0" xfId="2" applyNumberFormat="1" applyFont="1" applyAlignment="1">
      <alignment horizontal="left" vertical="center" wrapText="1"/>
    </xf>
    <xf numFmtId="14" fontId="39" fillId="0" borderId="0" xfId="2" applyNumberFormat="1" applyFont="1" applyAlignment="1">
      <alignment horizontal="left" vertical="center"/>
    </xf>
    <xf numFmtId="14" fontId="39" fillId="0" borderId="0" xfId="2" applyNumberFormat="1" applyFont="1" applyAlignment="1">
      <alignment horizontal="center" vertical="center" wrapText="1"/>
    </xf>
    <xf numFmtId="49" fontId="39" fillId="0" borderId="16" xfId="2" applyNumberFormat="1" applyFont="1" applyBorder="1" applyAlignment="1">
      <alignment vertical="center" wrapText="1"/>
    </xf>
    <xf numFmtId="14" fontId="39" fillId="0" borderId="17" xfId="2" applyNumberFormat="1" applyFont="1" applyBorder="1" applyAlignment="1">
      <alignment horizontal="left" vertical="center" wrapText="1"/>
    </xf>
    <xf numFmtId="14" fontId="39" fillId="0" borderId="17" xfId="2" applyNumberFormat="1" applyFont="1" applyBorder="1" applyAlignment="1">
      <alignment horizontal="right" vertical="center"/>
    </xf>
    <xf numFmtId="14" fontId="39" fillId="0" borderId="17" xfId="2" applyNumberFormat="1" applyFont="1" applyBorder="1" applyAlignment="1">
      <alignment horizontal="center" vertical="center" wrapText="1"/>
    </xf>
    <xf numFmtId="168" fontId="40" fillId="2" borderId="17" xfId="2" applyNumberFormat="1" applyFont="1" applyFill="1" applyBorder="1" applyAlignment="1">
      <alignment horizontal="center" vertical="center" wrapText="1"/>
    </xf>
    <xf numFmtId="168" fontId="40" fillId="2" borderId="18" xfId="2" applyNumberFormat="1" applyFont="1" applyFill="1" applyBorder="1" applyAlignment="1">
      <alignment horizontal="center" vertical="center" wrapText="1"/>
    </xf>
    <xf numFmtId="0" fontId="4" fillId="14" borderId="0" xfId="2" applyFill="1" applyAlignment="1">
      <alignment vertical="center"/>
    </xf>
    <xf numFmtId="0" fontId="4" fillId="0" borderId="0" xfId="2"/>
    <xf numFmtId="0" fontId="46" fillId="0" borderId="0" xfId="2" applyFont="1"/>
    <xf numFmtId="0" fontId="40" fillId="0" borderId="0" xfId="2" applyFont="1" applyAlignment="1">
      <alignment horizontal="left" vertical="center"/>
    </xf>
    <xf numFmtId="0" fontId="6" fillId="5" borderId="0" xfId="2" applyFont="1" applyFill="1" applyAlignment="1">
      <alignment horizontal="center" vertical="center"/>
    </xf>
    <xf numFmtId="0" fontId="6" fillId="5" borderId="0" xfId="2" applyFont="1" applyFill="1" applyAlignment="1">
      <alignment horizontal="center" vertical="center" wrapText="1"/>
    </xf>
    <xf numFmtId="0" fontId="6" fillId="5" borderId="0" xfId="2" applyFont="1" applyFill="1" applyAlignment="1">
      <alignment horizontal="left" vertical="center" wrapText="1"/>
    </xf>
    <xf numFmtId="0" fontId="8" fillId="5" borderId="0" xfId="2" applyFont="1" applyFill="1" applyAlignment="1">
      <alignment horizontal="center" vertical="center" wrapText="1"/>
    </xf>
    <xf numFmtId="0" fontId="8" fillId="5" borderId="0" xfId="2" applyFont="1" applyFill="1" applyAlignment="1">
      <alignment horizontal="justify" vertical="center" wrapText="1"/>
    </xf>
    <xf numFmtId="0" fontId="6" fillId="5" borderId="0" xfId="2" applyFont="1" applyFill="1" applyAlignment="1">
      <alignment vertical="center" wrapText="1"/>
    </xf>
    <xf numFmtId="0" fontId="8" fillId="5" borderId="0" xfId="2" applyFont="1" applyFill="1" applyAlignment="1">
      <alignment horizontal="left" vertical="center"/>
    </xf>
    <xf numFmtId="0" fontId="8" fillId="5" borderId="0" xfId="2" applyFont="1" applyFill="1" applyAlignment="1">
      <alignment horizontal="left" vertical="center" wrapText="1"/>
    </xf>
    <xf numFmtId="14" fontId="8" fillId="5" borderId="0" xfId="2" applyNumberFormat="1" applyFont="1" applyFill="1" applyAlignment="1">
      <alignment horizontal="left" vertical="center"/>
    </xf>
    <xf numFmtId="0" fontId="40" fillId="5" borderId="0" xfId="2" applyFont="1" applyFill="1" applyAlignment="1">
      <alignment vertical="center"/>
    </xf>
    <xf numFmtId="0" fontId="41" fillId="13" borderId="1" xfId="2" applyFont="1" applyFill="1" applyBorder="1" applyAlignment="1">
      <alignment horizontal="center" vertical="center" wrapText="1"/>
    </xf>
    <xf numFmtId="2" fontId="39" fillId="13" borderId="1" xfId="2" applyNumberFormat="1" applyFont="1" applyFill="1" applyBorder="1" applyAlignment="1">
      <alignment horizontal="center" vertical="center" wrapText="1"/>
    </xf>
    <xf numFmtId="169" fontId="40" fillId="0" borderId="0" xfId="2" applyNumberFormat="1" applyFont="1" applyAlignment="1">
      <alignment horizontal="center" vertical="center"/>
    </xf>
    <xf numFmtId="2" fontId="40" fillId="0" borderId="0" xfId="2" applyNumberFormat="1" applyFont="1" applyAlignment="1">
      <alignment horizontal="center" vertical="center"/>
    </xf>
    <xf numFmtId="170" fontId="40" fillId="0" borderId="0" xfId="2" applyNumberFormat="1" applyFont="1" applyAlignment="1">
      <alignment horizontal="center" vertical="center"/>
    </xf>
    <xf numFmtId="1" fontId="40" fillId="0" borderId="0" xfId="2" applyNumberFormat="1" applyFont="1" applyAlignment="1">
      <alignment horizontal="center" vertical="center"/>
    </xf>
    <xf numFmtId="0" fontId="37" fillId="5" borderId="1" xfId="13" applyFont="1" applyFill="1" applyBorder="1" applyAlignment="1">
      <alignment horizontal="center" vertical="center" wrapText="1"/>
    </xf>
    <xf numFmtId="171" fontId="4" fillId="0" borderId="0" xfId="19" applyNumberFormat="1" applyFont="1"/>
    <xf numFmtId="171" fontId="4" fillId="0" borderId="0" xfId="1" applyNumberFormat="1"/>
    <xf numFmtId="0" fontId="37" fillId="5" borderId="0" xfId="13" applyFont="1" applyFill="1" applyAlignment="1">
      <alignment horizontal="center" vertical="center" wrapText="1"/>
    </xf>
    <xf numFmtId="4" fontId="37" fillId="5" borderId="0" xfId="13" applyNumberFormat="1" applyFont="1" applyFill="1" applyAlignment="1">
      <alignment horizontal="center" vertical="center" wrapText="1"/>
    </xf>
    <xf numFmtId="0" fontId="32" fillId="0" borderId="0" xfId="13" applyAlignment="1">
      <alignment horizontal="center" vertical="center"/>
    </xf>
    <xf numFmtId="0" fontId="48" fillId="5" borderId="1" xfId="0" applyFont="1" applyFill="1" applyBorder="1" applyAlignment="1">
      <alignment horizontal="right" vertical="top" wrapText="1"/>
    </xf>
    <xf numFmtId="0" fontId="48" fillId="5" borderId="1" xfId="0" applyFont="1" applyFill="1" applyBorder="1" applyAlignment="1">
      <alignment horizontal="left" vertical="top" wrapText="1"/>
    </xf>
    <xf numFmtId="0" fontId="48" fillId="5" borderId="1" xfId="0" applyFont="1" applyFill="1" applyBorder="1" applyAlignment="1">
      <alignment horizontal="center" vertical="top" wrapText="1"/>
    </xf>
    <xf numFmtId="4" fontId="50" fillId="0" borderId="0" xfId="0" applyNumberFormat="1" applyFont="1"/>
    <xf numFmtId="2" fontId="10" fillId="5" borderId="0" xfId="0" applyNumberFormat="1" applyFont="1" applyFill="1" applyAlignment="1">
      <alignment vertical="center"/>
    </xf>
    <xf numFmtId="2" fontId="0" fillId="5" borderId="0" xfId="14" applyNumberFormat="1" applyFont="1" applyFill="1" applyBorder="1" applyAlignment="1">
      <alignment horizontal="center" vertical="center" wrapText="1"/>
    </xf>
    <xf numFmtId="2" fontId="32" fillId="5" borderId="0" xfId="13" applyNumberFormat="1" applyFill="1"/>
    <xf numFmtId="2" fontId="37" fillId="5" borderId="1" xfId="13" applyNumberFormat="1" applyFont="1" applyFill="1" applyBorder="1" applyAlignment="1">
      <alignment horizontal="center" vertical="center" wrapText="1"/>
    </xf>
    <xf numFmtId="2" fontId="32" fillId="0" borderId="0" xfId="13" applyNumberFormat="1" applyAlignment="1">
      <alignment horizontal="center" vertical="center"/>
    </xf>
    <xf numFmtId="2" fontId="32" fillId="0" borderId="0" xfId="13" applyNumberFormat="1"/>
    <xf numFmtId="2" fontId="0" fillId="5" borderId="0" xfId="0" applyNumberFormat="1" applyFill="1" applyAlignment="1">
      <alignment horizontal="center" vertical="center" wrapText="1"/>
    </xf>
    <xf numFmtId="2" fontId="37" fillId="5" borderId="0" xfId="13" applyNumberFormat="1" applyFont="1" applyFill="1" applyAlignment="1">
      <alignment horizontal="center" vertical="center" wrapText="1"/>
    </xf>
    <xf numFmtId="0" fontId="33" fillId="10" borderId="0" xfId="13" applyFont="1" applyFill="1" applyAlignment="1">
      <alignment horizontal="left" vertical="top" wrapText="1"/>
    </xf>
    <xf numFmtId="0" fontId="49" fillId="5" borderId="34" xfId="13" applyFont="1" applyFill="1" applyBorder="1" applyAlignment="1">
      <alignment horizontal="left" vertical="top" wrapText="1"/>
    </xf>
    <xf numFmtId="0" fontId="49" fillId="5" borderId="34" xfId="13" applyFont="1" applyFill="1" applyBorder="1" applyAlignment="1">
      <alignment horizontal="right" vertical="top" wrapText="1"/>
    </xf>
    <xf numFmtId="0" fontId="33" fillId="5" borderId="34" xfId="13" applyFont="1" applyFill="1" applyBorder="1" applyAlignment="1">
      <alignment horizontal="left" vertical="top" wrapText="1"/>
    </xf>
    <xf numFmtId="0" fontId="33" fillId="5" borderId="34" xfId="13" applyFont="1" applyFill="1" applyBorder="1" applyAlignment="1">
      <alignment horizontal="right" vertical="top" wrapText="1"/>
    </xf>
    <xf numFmtId="0" fontId="33" fillId="5" borderId="34" xfId="13" applyFont="1" applyFill="1" applyBorder="1" applyAlignment="1">
      <alignment horizontal="center" vertical="top" wrapText="1"/>
    </xf>
    <xf numFmtId="0" fontId="48" fillId="5" borderId="34" xfId="13" applyFont="1" applyFill="1" applyBorder="1" applyAlignment="1">
      <alignment horizontal="left" vertical="top" wrapText="1"/>
    </xf>
    <xf numFmtId="0" fontId="48" fillId="5" borderId="34" xfId="13" applyFont="1" applyFill="1" applyBorder="1" applyAlignment="1">
      <alignment horizontal="right" vertical="top" wrapText="1"/>
    </xf>
    <xf numFmtId="0" fontId="48" fillId="5" borderId="34" xfId="13" applyFont="1" applyFill="1" applyBorder="1" applyAlignment="1">
      <alignment horizontal="center" vertical="top" wrapText="1"/>
    </xf>
    <xf numFmtId="172" fontId="48" fillId="5" borderId="34" xfId="13" applyNumberFormat="1" applyFont="1" applyFill="1" applyBorder="1" applyAlignment="1">
      <alignment horizontal="right" vertical="top" wrapText="1"/>
    </xf>
    <xf numFmtId="4" fontId="48" fillId="5" borderId="34" xfId="13" applyNumberFormat="1" applyFont="1" applyFill="1" applyBorder="1" applyAlignment="1">
      <alignment horizontal="right" vertical="top" wrapText="1"/>
    </xf>
    <xf numFmtId="0" fontId="35" fillId="5" borderId="34" xfId="13" applyFont="1" applyFill="1" applyBorder="1" applyAlignment="1">
      <alignment horizontal="left" vertical="top" wrapText="1"/>
    </xf>
    <xf numFmtId="0" fontId="35" fillId="5" borderId="34" xfId="13" applyFont="1" applyFill="1" applyBorder="1" applyAlignment="1">
      <alignment horizontal="right" vertical="top" wrapText="1"/>
    </xf>
    <xf numFmtId="0" fontId="35" fillId="5" borderId="34" xfId="13" applyFont="1" applyFill="1" applyBorder="1" applyAlignment="1">
      <alignment horizontal="center" vertical="top" wrapText="1"/>
    </xf>
    <xf numFmtId="172" fontId="35" fillId="5" borderId="34" xfId="13" applyNumberFormat="1" applyFont="1" applyFill="1" applyBorder="1" applyAlignment="1">
      <alignment horizontal="right" vertical="top" wrapText="1"/>
    </xf>
    <xf numFmtId="4" fontId="35" fillId="5" borderId="34" xfId="13" applyNumberFormat="1" applyFont="1" applyFill="1" applyBorder="1" applyAlignment="1">
      <alignment horizontal="right" vertical="top" wrapText="1"/>
    </xf>
    <xf numFmtId="0" fontId="35" fillId="5" borderId="0" xfId="13" applyFont="1" applyFill="1" applyAlignment="1">
      <alignment horizontal="right" vertical="top" wrapText="1"/>
    </xf>
    <xf numFmtId="4" fontId="35" fillId="5" borderId="0" xfId="13" applyNumberFormat="1" applyFont="1" applyFill="1" applyAlignment="1">
      <alignment horizontal="right" vertical="top" wrapText="1"/>
    </xf>
    <xf numFmtId="0" fontId="34" fillId="5" borderId="0" xfId="13" applyFont="1" applyFill="1" applyAlignment="1">
      <alignment horizontal="right" vertical="top" wrapText="1"/>
    </xf>
    <xf numFmtId="172" fontId="34" fillId="5" borderId="0" xfId="13" applyNumberFormat="1" applyFont="1" applyFill="1" applyAlignment="1">
      <alignment horizontal="right" vertical="top" wrapText="1"/>
    </xf>
    <xf numFmtId="4" fontId="34" fillId="5" borderId="0" xfId="13" applyNumberFormat="1" applyFont="1" applyFill="1" applyAlignment="1">
      <alignment horizontal="right" vertical="top" wrapText="1"/>
    </xf>
    <xf numFmtId="0" fontId="48" fillId="5" borderId="35" xfId="13" applyFont="1" applyFill="1" applyBorder="1" applyAlignment="1">
      <alignment horizontal="left" vertical="top" wrapText="1"/>
    </xf>
    <xf numFmtId="173" fontId="35" fillId="5" borderId="34" xfId="13" applyNumberFormat="1" applyFont="1" applyFill="1" applyBorder="1" applyAlignment="1">
      <alignment horizontal="right" vertical="top" wrapText="1"/>
    </xf>
    <xf numFmtId="173" fontId="34" fillId="5" borderId="0" xfId="13" applyNumberFormat="1" applyFont="1" applyFill="1" applyAlignment="1">
      <alignment horizontal="right" vertical="top" wrapText="1"/>
    </xf>
    <xf numFmtId="0" fontId="48" fillId="15" borderId="35" xfId="13" applyFont="1" applyFill="1" applyBorder="1" applyAlignment="1">
      <alignment horizontal="left" vertical="top" wrapText="1"/>
    </xf>
    <xf numFmtId="0" fontId="33" fillId="10" borderId="0" xfId="13" applyFont="1" applyFill="1" applyAlignment="1">
      <alignment vertical="top" wrapText="1"/>
    </xf>
    <xf numFmtId="4" fontId="49" fillId="5" borderId="36" xfId="13" applyNumberFormat="1" applyFont="1" applyFill="1" applyBorder="1" applyAlignment="1">
      <alignment horizontal="right" vertical="top" wrapText="1"/>
    </xf>
    <xf numFmtId="0" fontId="33" fillId="5" borderId="36" xfId="13" applyFont="1" applyFill="1" applyBorder="1" applyAlignment="1">
      <alignment horizontal="right" vertical="top" wrapText="1"/>
    </xf>
    <xf numFmtId="4" fontId="48" fillId="5" borderId="36" xfId="13" applyNumberFormat="1" applyFont="1" applyFill="1" applyBorder="1" applyAlignment="1">
      <alignment horizontal="right" vertical="top" wrapText="1"/>
    </xf>
    <xf numFmtId="4" fontId="35" fillId="5" borderId="36" xfId="13" applyNumberFormat="1" applyFont="1" applyFill="1" applyBorder="1" applyAlignment="1">
      <alignment horizontal="right" vertical="top" wrapText="1"/>
    </xf>
    <xf numFmtId="173" fontId="35" fillId="5" borderId="36" xfId="13" applyNumberFormat="1" applyFont="1" applyFill="1" applyBorder="1" applyAlignment="1">
      <alignment horizontal="right" vertical="top" wrapText="1"/>
    </xf>
    <xf numFmtId="0" fontId="3" fillId="0" borderId="0" xfId="0" applyFont="1"/>
    <xf numFmtId="10" fontId="4" fillId="0" borderId="0" xfId="19" applyNumberFormat="1" applyFont="1"/>
    <xf numFmtId="0" fontId="39" fillId="13" borderId="3" xfId="2" applyFont="1" applyFill="1" applyBorder="1" applyAlignment="1">
      <alignment horizontal="center" vertical="center" wrapText="1"/>
    </xf>
    <xf numFmtId="4" fontId="43" fillId="0" borderId="1" xfId="2" applyNumberFormat="1" applyFont="1" applyBorder="1" applyAlignment="1">
      <alignment horizontal="center" vertical="center" wrapText="1"/>
    </xf>
    <xf numFmtId="168" fontId="40" fillId="0" borderId="1" xfId="2" applyNumberFormat="1" applyFont="1" applyBorder="1" applyAlignment="1">
      <alignment horizontal="right" vertical="center" wrapText="1"/>
    </xf>
    <xf numFmtId="0" fontId="40" fillId="0" borderId="1" xfId="2" applyFont="1" applyBorder="1" applyAlignment="1">
      <alignment horizontal="center" vertical="center"/>
    </xf>
    <xf numFmtId="0" fontId="40" fillId="0" borderId="1" xfId="2" applyFont="1" applyBorder="1" applyAlignment="1">
      <alignment horizontal="center" vertical="center" wrapText="1"/>
    </xf>
    <xf numFmtId="14" fontId="40" fillId="0" borderId="1" xfId="2" applyNumberFormat="1" applyFont="1" applyBorder="1" applyAlignment="1">
      <alignment horizontal="center" vertical="center"/>
    </xf>
    <xf numFmtId="168" fontId="40" fillId="0" borderId="1" xfId="2" applyNumberFormat="1" applyFont="1" applyBorder="1" applyAlignment="1">
      <alignment horizontal="center" vertical="center" wrapText="1"/>
    </xf>
    <xf numFmtId="0" fontId="39" fillId="0" borderId="14" xfId="2" applyFont="1" applyBorder="1" applyAlignment="1">
      <alignment horizontal="left" vertical="center"/>
    </xf>
    <xf numFmtId="0" fontId="40" fillId="0" borderId="0" xfId="2" applyFont="1" applyAlignment="1">
      <alignment vertical="center" wrapText="1"/>
    </xf>
    <xf numFmtId="0" fontId="1" fillId="5" borderId="0" xfId="15" applyFill="1"/>
    <xf numFmtId="0" fontId="33" fillId="5" borderId="37" xfId="13" applyFont="1" applyFill="1" applyBorder="1" applyAlignment="1">
      <alignment horizontal="left" vertical="top" wrapText="1"/>
    </xf>
    <xf numFmtId="0" fontId="6" fillId="5" borderId="37" xfId="0" applyFont="1" applyFill="1" applyBorder="1" applyAlignment="1">
      <alignment horizontal="center" vertical="center"/>
    </xf>
    <xf numFmtId="0" fontId="9" fillId="5" borderId="37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left" vertical="center" wrapText="1"/>
    </xf>
    <xf numFmtId="0" fontId="6" fillId="5" borderId="37" xfId="0" applyFont="1" applyFill="1" applyBorder="1" applyAlignment="1">
      <alignment horizontal="left" vertical="center"/>
    </xf>
    <xf numFmtId="0" fontId="32" fillId="5" borderId="37" xfId="13" applyFill="1" applyBorder="1"/>
    <xf numFmtId="0" fontId="8" fillId="5" borderId="37" xfId="13" applyFont="1" applyFill="1" applyBorder="1" applyAlignment="1">
      <alignment horizontal="center" vertical="top" wrapText="1"/>
    </xf>
    <xf numFmtId="0" fontId="8" fillId="5" borderId="37" xfId="13" applyFont="1" applyFill="1" applyBorder="1"/>
    <xf numFmtId="49" fontId="39" fillId="0" borderId="37" xfId="2" applyNumberFormat="1" applyFont="1" applyBorder="1" applyAlignment="1">
      <alignment vertical="center" wrapText="1"/>
    </xf>
    <xf numFmtId="0" fontId="6" fillId="3" borderId="1" xfId="1" applyFont="1" applyFill="1" applyBorder="1" applyAlignment="1">
      <alignment horizontal="center" vertical="center" wrapText="1"/>
    </xf>
    <xf numFmtId="0" fontId="6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center" vertical="center"/>
    </xf>
    <xf numFmtId="0" fontId="8" fillId="2" borderId="0" xfId="1" applyFont="1" applyFill="1" applyAlignment="1">
      <alignment horizontal="left" vertical="center" wrapText="1"/>
    </xf>
    <xf numFmtId="0" fontId="8" fillId="2" borderId="3" xfId="1" applyFont="1" applyFill="1" applyBorder="1" applyAlignment="1">
      <alignment horizontal="center" vertical="center"/>
    </xf>
    <xf numFmtId="0" fontId="6" fillId="2" borderId="3" xfId="1" applyFont="1" applyFill="1" applyBorder="1" applyAlignment="1">
      <alignment horizontal="right"/>
    </xf>
    <xf numFmtId="0" fontId="6" fillId="2" borderId="11" xfId="1" applyFont="1" applyFill="1" applyBorder="1" applyAlignment="1">
      <alignment horizontal="right"/>
    </xf>
    <xf numFmtId="0" fontId="6" fillId="5" borderId="3" xfId="1" applyFont="1" applyFill="1" applyBorder="1" applyAlignment="1">
      <alignment horizontal="right" vertical="center"/>
    </xf>
    <xf numFmtId="0" fontId="6" fillId="5" borderId="11" xfId="1" applyFont="1" applyFill="1" applyBorder="1" applyAlignment="1">
      <alignment horizontal="right" vertical="center"/>
    </xf>
    <xf numFmtId="0" fontId="6" fillId="5" borderId="0" xfId="1" applyFont="1" applyFill="1" applyAlignment="1">
      <alignment horizontal="center" vertical="center"/>
    </xf>
    <xf numFmtId="0" fontId="9" fillId="5" borderId="0" xfId="1" applyFont="1" applyFill="1" applyAlignment="1">
      <alignment horizontal="center" vertical="center"/>
    </xf>
    <xf numFmtId="0" fontId="8" fillId="5" borderId="0" xfId="1" applyFont="1" applyFill="1" applyAlignment="1">
      <alignment horizontal="center" vertical="center" wrapText="1"/>
    </xf>
    <xf numFmtId="0" fontId="29" fillId="9" borderId="3" xfId="11" applyFont="1" applyFill="1" applyBorder="1" applyAlignment="1">
      <alignment horizontal="center" vertical="center"/>
    </xf>
    <xf numFmtId="0" fontId="29" fillId="9" borderId="12" xfId="11" applyFont="1" applyFill="1" applyBorder="1" applyAlignment="1">
      <alignment horizontal="center" vertical="center"/>
    </xf>
    <xf numFmtId="0" fontId="29" fillId="9" borderId="11" xfId="11" applyFont="1" applyFill="1" applyBorder="1" applyAlignment="1">
      <alignment horizontal="center" vertical="center"/>
    </xf>
    <xf numFmtId="0" fontId="4" fillId="0" borderId="3" xfId="1" applyBorder="1" applyAlignment="1">
      <alignment horizontal="left" vertical="top"/>
    </xf>
    <xf numFmtId="0" fontId="4" fillId="0" borderId="11" xfId="1" applyBorder="1" applyAlignment="1">
      <alignment horizontal="left" vertical="top"/>
    </xf>
    <xf numFmtId="0" fontId="28" fillId="9" borderId="3" xfId="3" quotePrefix="1" applyFont="1" applyFill="1" applyBorder="1" applyAlignment="1">
      <alignment horizontal="center" vertical="center"/>
    </xf>
    <xf numFmtId="0" fontId="28" fillId="9" borderId="12" xfId="3" quotePrefix="1" applyFont="1" applyFill="1" applyBorder="1" applyAlignment="1">
      <alignment horizontal="center" vertical="center"/>
    </xf>
    <xf numFmtId="0" fontId="28" fillId="9" borderId="11" xfId="3" quotePrefix="1" applyFont="1" applyFill="1" applyBorder="1" applyAlignment="1">
      <alignment horizontal="center" vertical="center"/>
    </xf>
    <xf numFmtId="0" fontId="31" fillId="0" borderId="1" xfId="3" applyFont="1" applyBorder="1" applyAlignment="1">
      <alignment horizontal="left" vertical="center" wrapText="1"/>
    </xf>
    <xf numFmtId="0" fontId="4" fillId="0" borderId="3" xfId="3" applyFont="1" applyBorder="1" applyAlignment="1">
      <alignment horizontal="left" vertical="top" wrapText="1"/>
    </xf>
    <xf numFmtId="0" fontId="4" fillId="0" borderId="11" xfId="3" applyFont="1" applyBorder="1" applyAlignment="1">
      <alignment horizontal="left" vertical="top" wrapText="1"/>
    </xf>
    <xf numFmtId="0" fontId="23" fillId="7" borderId="3" xfId="3" applyFont="1" applyFill="1" applyBorder="1" applyAlignment="1">
      <alignment horizontal="center" vertical="center" wrapText="1"/>
    </xf>
    <xf numFmtId="0" fontId="23" fillId="7" borderId="11" xfId="3" applyFont="1" applyFill="1" applyBorder="1" applyAlignment="1">
      <alignment horizontal="center" vertical="center" wrapText="1"/>
    </xf>
    <xf numFmtId="0" fontId="21" fillId="5" borderId="12" xfId="3" applyFont="1" applyFill="1" applyBorder="1" applyAlignment="1">
      <alignment horizontal="left" vertical="center" wrapText="1"/>
    </xf>
    <xf numFmtId="0" fontId="21" fillId="5" borderId="11" xfId="3" applyFont="1" applyFill="1" applyBorder="1" applyAlignment="1">
      <alignment horizontal="left" vertical="center" wrapText="1"/>
    </xf>
    <xf numFmtId="0" fontId="10" fillId="6" borderId="3" xfId="2" applyFont="1" applyFill="1" applyBorder="1" applyAlignment="1">
      <alignment horizontal="center" vertical="center"/>
    </xf>
    <xf numFmtId="0" fontId="10" fillId="6" borderId="12" xfId="2" applyFont="1" applyFill="1" applyBorder="1" applyAlignment="1">
      <alignment horizontal="center" vertical="center"/>
    </xf>
    <xf numFmtId="0" fontId="10" fillId="6" borderId="11" xfId="2" applyFont="1" applyFill="1" applyBorder="1" applyAlignment="1">
      <alignment horizontal="center" vertical="center"/>
    </xf>
    <xf numFmtId="0" fontId="0" fillId="0" borderId="3" xfId="3" applyFont="1" applyBorder="1" applyAlignment="1">
      <alignment horizontal="left" vertical="top" wrapText="1"/>
    </xf>
    <xf numFmtId="0" fontId="2" fillId="5" borderId="1" xfId="1" applyFont="1" applyFill="1" applyBorder="1" applyAlignment="1">
      <alignment horizontal="center" vertical="center"/>
    </xf>
    <xf numFmtId="0" fontId="6" fillId="5" borderId="1" xfId="1" applyFont="1" applyFill="1" applyBorder="1" applyAlignment="1">
      <alignment horizontal="center" vertical="center" wrapText="1"/>
    </xf>
    <xf numFmtId="0" fontId="3" fillId="5" borderId="1" xfId="1" applyFont="1" applyFill="1" applyBorder="1" applyAlignment="1">
      <alignment horizontal="center" vertical="center" textRotation="90"/>
    </xf>
    <xf numFmtId="0" fontId="3" fillId="5" borderId="11" xfId="1" applyFont="1" applyFill="1" applyBorder="1" applyAlignment="1">
      <alignment horizontal="center" vertical="center" textRotation="90"/>
    </xf>
    <xf numFmtId="0" fontId="3" fillId="5" borderId="1" xfId="1" applyFont="1" applyFill="1" applyBorder="1" applyAlignment="1">
      <alignment horizontal="center" vertical="center"/>
    </xf>
    <xf numFmtId="0" fontId="3" fillId="5" borderId="2" xfId="1" applyFont="1" applyFill="1" applyBorder="1" applyAlignment="1">
      <alignment horizontal="left" vertical="center" wrapText="1"/>
    </xf>
    <xf numFmtId="0" fontId="3" fillId="5" borderId="10" xfId="1" applyFont="1" applyFill="1" applyBorder="1" applyAlignment="1">
      <alignment horizontal="left" vertical="center" wrapText="1"/>
    </xf>
    <xf numFmtId="10" fontId="3" fillId="5" borderId="2" xfId="1" applyNumberFormat="1" applyFont="1" applyFill="1" applyBorder="1" applyAlignment="1">
      <alignment horizontal="center" vertical="center"/>
    </xf>
    <xf numFmtId="10" fontId="3" fillId="5" borderId="10" xfId="1" applyNumberFormat="1" applyFont="1" applyFill="1" applyBorder="1" applyAlignment="1">
      <alignment horizontal="center" vertical="center"/>
    </xf>
    <xf numFmtId="165" fontId="3" fillId="5" borderId="1" xfId="1" applyNumberFormat="1" applyFont="1" applyFill="1" applyBorder="1" applyAlignment="1">
      <alignment horizontal="center" vertical="center"/>
    </xf>
    <xf numFmtId="0" fontId="3" fillId="5" borderId="1" xfId="1" quotePrefix="1" applyFont="1" applyFill="1" applyBorder="1" applyAlignment="1">
      <alignment horizontal="center" vertical="center"/>
    </xf>
    <xf numFmtId="165" fontId="6" fillId="5" borderId="1" xfId="1" applyNumberFormat="1" applyFont="1" applyFill="1" applyBorder="1" applyAlignment="1">
      <alignment horizontal="center" vertical="center"/>
    </xf>
    <xf numFmtId="0" fontId="10" fillId="5" borderId="1" xfId="2" applyFont="1" applyFill="1" applyBorder="1" applyAlignment="1" applyProtection="1">
      <alignment horizontal="center" vertical="center"/>
      <protection locked="0"/>
    </xf>
    <xf numFmtId="0" fontId="10" fillId="5" borderId="1" xfId="2" applyFont="1" applyFill="1" applyBorder="1" applyAlignment="1">
      <alignment horizontal="center" vertical="center"/>
    </xf>
    <xf numFmtId="0" fontId="33" fillId="5" borderId="14" xfId="13" applyFont="1" applyFill="1" applyBorder="1" applyAlignment="1">
      <alignment horizontal="left" vertical="top" wrapText="1"/>
    </xf>
    <xf numFmtId="0" fontId="6" fillId="5" borderId="37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5" borderId="33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left" vertical="center" wrapText="1"/>
    </xf>
    <xf numFmtId="0" fontId="8" fillId="5" borderId="33" xfId="0" applyFont="1" applyFill="1" applyBorder="1" applyAlignment="1">
      <alignment horizontal="left" vertical="center" wrapText="1"/>
    </xf>
    <xf numFmtId="0" fontId="6" fillId="5" borderId="3" xfId="13" applyFont="1" applyFill="1" applyBorder="1" applyAlignment="1">
      <alignment horizontal="center" vertical="center" wrapText="1"/>
    </xf>
    <xf numFmtId="0" fontId="6" fillId="5" borderId="12" xfId="13" applyFont="1" applyFill="1" applyBorder="1" applyAlignment="1">
      <alignment horizontal="center" vertical="center" wrapText="1"/>
    </xf>
    <xf numFmtId="0" fontId="6" fillId="5" borderId="11" xfId="13" applyFont="1" applyFill="1" applyBorder="1" applyAlignment="1">
      <alignment horizontal="center" vertical="center" wrapText="1"/>
    </xf>
    <xf numFmtId="0" fontId="6" fillId="5" borderId="0" xfId="13" applyFont="1" applyFill="1" applyAlignment="1">
      <alignment horizontal="center" vertical="top" wrapText="1"/>
    </xf>
    <xf numFmtId="0" fontId="9" fillId="5" borderId="37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9" fillId="5" borderId="33" xfId="0" applyFont="1" applyFill="1" applyBorder="1" applyAlignment="1">
      <alignment horizontal="center" vertical="center"/>
    </xf>
    <xf numFmtId="17" fontId="8" fillId="5" borderId="0" xfId="0" applyNumberFormat="1" applyFont="1" applyFill="1" applyAlignment="1">
      <alignment horizontal="left" vertical="center" wrapText="1"/>
    </xf>
    <xf numFmtId="0" fontId="33" fillId="10" borderId="1" xfId="13" applyFont="1" applyFill="1" applyBorder="1" applyAlignment="1">
      <alignment horizontal="center" vertical="center" wrapText="1"/>
    </xf>
    <xf numFmtId="2" fontId="33" fillId="10" borderId="1" xfId="13" applyNumberFormat="1" applyFont="1" applyFill="1" applyBorder="1" applyAlignment="1">
      <alignment horizontal="center" vertical="center" wrapText="1"/>
    </xf>
    <xf numFmtId="0" fontId="35" fillId="10" borderId="0" xfId="13" applyFont="1" applyFill="1" applyAlignment="1">
      <alignment horizontal="center" vertical="top" wrapText="1"/>
    </xf>
    <xf numFmtId="0" fontId="10" fillId="5" borderId="0" xfId="0" applyFont="1" applyFill="1" applyAlignment="1">
      <alignment horizontal="center" vertical="center"/>
    </xf>
    <xf numFmtId="0" fontId="33" fillId="10" borderId="2" xfId="13" applyFont="1" applyFill="1" applyBorder="1" applyAlignment="1">
      <alignment horizontal="center" vertical="center" wrapText="1"/>
    </xf>
    <xf numFmtId="0" fontId="33" fillId="10" borderId="10" xfId="13" applyFont="1" applyFill="1" applyBorder="1" applyAlignment="1">
      <alignment horizontal="center" vertical="center" wrapText="1"/>
    </xf>
    <xf numFmtId="0" fontId="35" fillId="5" borderId="0" xfId="13" applyFont="1" applyFill="1" applyAlignment="1">
      <alignment horizontal="right" vertical="top" wrapText="1"/>
    </xf>
    <xf numFmtId="0" fontId="33" fillId="5" borderId="34" xfId="13" applyFont="1" applyFill="1" applyBorder="1" applyAlignment="1">
      <alignment horizontal="left" vertical="top" wrapText="1"/>
    </xf>
    <xf numFmtId="0" fontId="33" fillId="10" borderId="0" xfId="13" applyFont="1" applyFill="1" applyAlignment="1">
      <alignment horizontal="center" wrapText="1"/>
    </xf>
    <xf numFmtId="0" fontId="49" fillId="5" borderId="34" xfId="13" applyFont="1" applyFill="1" applyBorder="1" applyAlignment="1">
      <alignment horizontal="left" vertical="top" wrapText="1"/>
    </xf>
    <xf numFmtId="0" fontId="48" fillId="5" borderId="34" xfId="13" applyFont="1" applyFill="1" applyBorder="1" applyAlignment="1">
      <alignment horizontal="left" vertical="top" wrapText="1"/>
    </xf>
    <xf numFmtId="0" fontId="35" fillId="5" borderId="34" xfId="13" applyFont="1" applyFill="1" applyBorder="1" applyAlignment="1">
      <alignment horizontal="left" vertical="top" wrapText="1"/>
    </xf>
    <xf numFmtId="0" fontId="33" fillId="5" borderId="34" xfId="13" applyFont="1" applyFill="1" applyBorder="1" applyAlignment="1">
      <alignment horizontal="right" vertical="top" wrapText="1"/>
    </xf>
    <xf numFmtId="0" fontId="33" fillId="5" borderId="36" xfId="13" applyFont="1" applyFill="1" applyBorder="1" applyAlignment="1">
      <alignment horizontal="right" vertical="top" wrapText="1"/>
    </xf>
    <xf numFmtId="0" fontId="34" fillId="5" borderId="0" xfId="13" applyFont="1" applyFill="1" applyAlignment="1">
      <alignment horizontal="right" vertical="top" wrapText="1"/>
    </xf>
    <xf numFmtId="0" fontId="33" fillId="5" borderId="34" xfId="13" applyFont="1" applyFill="1" applyBorder="1" applyAlignment="1">
      <alignment horizontal="center" vertical="top" wrapText="1"/>
    </xf>
    <xf numFmtId="173" fontId="35" fillId="5" borderId="34" xfId="13" applyNumberFormat="1" applyFont="1" applyFill="1" applyBorder="1" applyAlignment="1">
      <alignment horizontal="right" vertical="top" wrapText="1"/>
    </xf>
    <xf numFmtId="0" fontId="39" fillId="13" borderId="12" xfId="2" applyFont="1" applyFill="1" applyBorder="1" applyAlignment="1">
      <alignment horizontal="center" vertical="center" wrapText="1"/>
    </xf>
    <xf numFmtId="0" fontId="6" fillId="5" borderId="0" xfId="2" applyFont="1" applyFill="1" applyAlignment="1">
      <alignment horizontal="center" vertical="center"/>
    </xf>
    <xf numFmtId="0" fontId="38" fillId="5" borderId="0" xfId="2" applyFont="1" applyFill="1" applyAlignment="1">
      <alignment horizontal="center" vertical="center"/>
    </xf>
    <xf numFmtId="0" fontId="39" fillId="3" borderId="12" xfId="2" applyFont="1" applyFill="1" applyBorder="1" applyAlignment="1">
      <alignment horizontal="center" vertical="center" wrapText="1"/>
    </xf>
    <xf numFmtId="0" fontId="39" fillId="3" borderId="11" xfId="2" applyFont="1" applyFill="1" applyBorder="1" applyAlignment="1">
      <alignment horizontal="center" vertical="center" wrapText="1"/>
    </xf>
    <xf numFmtId="0" fontId="40" fillId="0" borderId="0" xfId="2" applyFont="1" applyAlignment="1">
      <alignment horizontal="left" vertical="center" wrapText="1"/>
    </xf>
    <xf numFmtId="0" fontId="40" fillId="0" borderId="0" xfId="2" applyFont="1" applyAlignment="1">
      <alignment horizontal="center" vertical="center"/>
    </xf>
    <xf numFmtId="0" fontId="2" fillId="18" borderId="3" xfId="0" applyFont="1" applyFill="1" applyBorder="1" applyAlignment="1">
      <alignment horizontal="center"/>
    </xf>
    <xf numFmtId="0" fontId="2" fillId="18" borderId="12" xfId="0" applyFont="1" applyFill="1" applyBorder="1" applyAlignment="1">
      <alignment horizontal="center"/>
    </xf>
    <xf numFmtId="0" fontId="2" fillId="18" borderId="11" xfId="0" applyFont="1" applyFill="1" applyBorder="1" applyAlignment="1">
      <alignment horizontal="center"/>
    </xf>
    <xf numFmtId="2" fontId="3" fillId="17" borderId="1" xfId="0" applyNumberFormat="1" applyFont="1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3" fillId="5" borderId="2" xfId="1" applyFont="1" applyFill="1" applyBorder="1" applyAlignment="1">
      <alignment horizontal="center" vertical="center" textRotation="90"/>
    </xf>
    <xf numFmtId="0" fontId="3" fillId="5" borderId="10" xfId="1" applyFont="1" applyFill="1" applyBorder="1" applyAlignment="1">
      <alignment horizontal="center" vertical="center" textRotation="90"/>
    </xf>
    <xf numFmtId="0" fontId="32" fillId="0" borderId="0" xfId="13" applyAlignment="1"/>
  </cellXfs>
  <cellStyles count="20">
    <cellStyle name="Hiperlink 2" xfId="16" xr:uid="{30A6E0CD-92E8-4A6D-9DAC-7A38D78E10B3}"/>
    <cellStyle name="Hiperlink 3 2" xfId="18" xr:uid="{6C229838-E4A7-4594-B1BB-DA8C18048F12}"/>
    <cellStyle name="Moeda 14" xfId="9" xr:uid="{FACD4A54-5542-4FD3-AE2B-D9C0F270FBCC}"/>
    <cellStyle name="Moeda 2" xfId="7" xr:uid="{80DA4147-11A4-4C1D-971D-22A27B83D27C}"/>
    <cellStyle name="Moeda 5" xfId="14" xr:uid="{A111FA28-178C-44C7-A0D5-64FC4EB17851}"/>
    <cellStyle name="Normal" xfId="0" builtinId="0"/>
    <cellStyle name="Normal 10 2" xfId="1" xr:uid="{0E0AE842-31E2-4671-9576-63BAC80A116C}"/>
    <cellStyle name="Normal 11 2 2 2" xfId="11" xr:uid="{9981AE6F-8EEB-482B-B730-B1635629F275}"/>
    <cellStyle name="Normal 13" xfId="5" xr:uid="{4FB75867-4E1C-49BB-AF14-F65FA42F6E0A}"/>
    <cellStyle name="Normal 19" xfId="15" xr:uid="{0E68E468-A51C-47F0-8F55-B473A8D0DF74}"/>
    <cellStyle name="Normal 2" xfId="12" xr:uid="{7A733F33-7D52-48C7-8CC0-2BBE53669620}"/>
    <cellStyle name="Normal 2 2 3" xfId="2" xr:uid="{953DA10B-A87E-4AF5-9F2B-63705DA7EBCD}"/>
    <cellStyle name="Normal 3" xfId="13" xr:uid="{D57804E0-126E-4EA1-AFF5-0FF4A631CFB9}"/>
    <cellStyle name="Normal 3 2 2" xfId="17" xr:uid="{63F8EE8B-81F1-482F-AA3A-5BACF8710E09}"/>
    <cellStyle name="Normal 5" xfId="3" xr:uid="{8AD1B8EF-0CED-4337-B276-77E56372691F}"/>
    <cellStyle name="Normal 6" xfId="4" xr:uid="{C7F54D74-9E90-461F-B159-B858427A350B}"/>
    <cellStyle name="Porcentagem" xfId="19" builtinId="5"/>
    <cellStyle name="Porcentagem 2" xfId="8" xr:uid="{0D8CF407-E1F5-4A15-8904-3FDE81907945}"/>
    <cellStyle name="Porcentagem 3" xfId="6" xr:uid="{09ACF971-F09A-4A92-B717-6C77C94E0840}"/>
    <cellStyle name="Vírgula 2" xfId="10" xr:uid="{3DEFB343-4276-45E8-8308-968CC058D571}"/>
  </cellStyles>
  <dxfs count="113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145676</xdr:colOff>
      <xdr:row>0</xdr:row>
      <xdr:rowOff>179294</xdr:rowOff>
    </xdr:from>
    <xdr:to>
      <xdr:col>1</xdr:col>
      <xdr:colOff>1170</xdr:colOff>
      <xdr:row>3</xdr:row>
      <xdr:rowOff>122144</xdr:rowOff>
    </xdr:to>
    <xdr:pic>
      <xdr:nvPicPr>
        <xdr:cNvPr id="2" name="Picture 1024" descr="Resultado de imagem para LOGO UNB">
          <a:extLst>
            <a:ext uri="{FF2B5EF4-FFF2-40B4-BE49-F238E27FC236}">
              <a16:creationId xmlns:a16="http://schemas.microsoft.com/office/drawing/2014/main" id="{1E29798F-BC92-4CF0-93A9-D8D04DF1F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3047" b="23047"/>
        <a:stretch>
          <a:fillRect/>
        </a:stretch>
      </xdr:blipFill>
      <xdr:spPr bwMode="auto">
        <a:xfrm>
          <a:off x="145676" y="179294"/>
          <a:ext cx="1084219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300214</xdr:colOff>
      <xdr:row>0</xdr:row>
      <xdr:rowOff>177613</xdr:rowOff>
    </xdr:from>
    <xdr:to>
      <xdr:col>4</xdr:col>
      <xdr:colOff>1262778</xdr:colOff>
      <xdr:row>3</xdr:row>
      <xdr:rowOff>110938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DCDB079-EEE6-4193-89F7-53CD63C65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064" y="177613"/>
          <a:ext cx="962564" cy="504825"/>
        </a:xfrm>
        <a:prstGeom prst="rect">
          <a:avLst/>
        </a:prstGeom>
      </xdr:spPr>
    </xdr:pic>
    <xdr:clientData/>
  </xdr:twoCellAnchor>
  <xdr:oneCellAnchor>
    <xdr:from>
      <xdr:col>2</xdr:col>
      <xdr:colOff>11206</xdr:colOff>
      <xdr:row>13</xdr:row>
      <xdr:rowOff>100853</xdr:rowOff>
    </xdr:from>
    <xdr:ext cx="3542033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B607C63-0F48-4973-9EF2-A0A731897747}"/>
            </a:ext>
          </a:extLst>
        </xdr:cNvPr>
        <xdr:cNvSpPr txBox="1"/>
      </xdr:nvSpPr>
      <xdr:spPr>
        <a:xfrm>
          <a:off x="2049556" y="2653553"/>
          <a:ext cx="3542033" cy="264560"/>
        </a:xfrm>
        <a:prstGeom prst="rect">
          <a:avLst/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100" b="0" i="0">
              <a:latin typeface="Cambria Math"/>
            </a:rPr>
            <a:t>𝐵𝐷𝐼</a:t>
          </a:r>
          <a:r>
            <a:rPr lang="pt-BR" sz="1100" i="0">
              <a:latin typeface="Cambria Math"/>
            </a:rPr>
            <a:t>=(</a:t>
          </a:r>
          <a:r>
            <a:rPr lang="pt-BR" sz="1100" b="0" i="0">
              <a:latin typeface="Cambria Math"/>
            </a:rPr>
            <a:t>(1+𝐶+𝑅+𝐴)∗(1+𝐵)∗(1+𝐸))/([1−(𝐷+𝑇)])−1</a:t>
          </a:r>
          <a:endParaRPr lang="pt-BR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0</xdr:row>
      <xdr:rowOff>85725</xdr:rowOff>
    </xdr:from>
    <xdr:to>
      <xdr:col>1</xdr:col>
      <xdr:colOff>571500</xdr:colOff>
      <xdr:row>3</xdr:row>
      <xdr:rowOff>114300</xdr:rowOff>
    </xdr:to>
    <xdr:pic>
      <xdr:nvPicPr>
        <xdr:cNvPr id="2" name="Picture 1024" descr="Resultado de imagem para LOGO UNB">
          <a:extLst>
            <a:ext uri="{FF2B5EF4-FFF2-40B4-BE49-F238E27FC236}">
              <a16:creationId xmlns:a16="http://schemas.microsoft.com/office/drawing/2014/main" id="{4AF9D041-D4F6-4562-B3E0-1F9B25E3F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3047" b="23047"/>
        <a:stretch>
          <a:fillRect/>
        </a:stretch>
      </xdr:blipFill>
      <xdr:spPr bwMode="auto">
        <a:xfrm>
          <a:off x="85726" y="85725"/>
          <a:ext cx="1276349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1293495</xdr:colOff>
      <xdr:row>0</xdr:row>
      <xdr:rowOff>114301</xdr:rowOff>
    </xdr:from>
    <xdr:to>
      <xdr:col>6</xdr:col>
      <xdr:colOff>2506981</xdr:colOff>
      <xdr:row>3</xdr:row>
      <xdr:rowOff>95251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3E7351D-FCF9-491B-A293-10C59BD43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1020" y="114301"/>
          <a:ext cx="1213486" cy="552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0</xdr:rowOff>
    </xdr:from>
    <xdr:to>
      <xdr:col>8</xdr:col>
      <xdr:colOff>438150</xdr:colOff>
      <xdr:row>36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E446D1E-59E9-485B-9C85-B4D556A76513}"/>
            </a:ext>
          </a:extLst>
        </xdr:cNvPr>
        <xdr:cNvSpPr txBox="1">
          <a:spLocks noChangeArrowheads="1"/>
        </xdr:cNvSpPr>
      </xdr:nvSpPr>
      <xdr:spPr bwMode="auto">
        <a:xfrm>
          <a:off x="152400" y="190500"/>
          <a:ext cx="5162550" cy="6981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pt-BR" sz="12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cs typeface="Arial" pitchFamily="34" charset="0"/>
          </a:endParaRPr>
        </a:p>
        <a:p>
          <a:pPr algn="ctr" rtl="0">
            <a:defRPr sz="1000"/>
          </a:pPr>
          <a:endParaRPr lang="pt-BR" sz="12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cs typeface="Arial" pitchFamily="34" charset="0"/>
          </a:endParaRPr>
        </a:p>
        <a:p>
          <a:pPr algn="ctr" rtl="0">
            <a:defRPr sz="1000"/>
          </a:pPr>
          <a:endParaRPr lang="pt-BR" sz="12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cs typeface="Arial" pitchFamily="34" charset="0"/>
          </a:endParaRPr>
        </a:p>
        <a:p>
          <a:pPr algn="ctr" rtl="0">
            <a:defRPr sz="1000"/>
          </a:pPr>
          <a:endParaRPr lang="pt-BR" sz="12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cs typeface="Arial" pitchFamily="34" charset="0"/>
          </a:endParaRPr>
        </a:p>
        <a:p>
          <a:pPr algn="ctr" rtl="0">
            <a:defRPr sz="1000"/>
          </a:pPr>
          <a:endParaRPr lang="pt-BR" sz="12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pt-BR" sz="1000" b="1" i="0" u="none" strike="noStrike">
              <a:effectLst/>
              <a:latin typeface="+mn-lt"/>
              <a:ea typeface="+mn-ea"/>
              <a:cs typeface="+mn-cs"/>
            </a:rPr>
            <a:t>UNB - UNIVERSIDADE DE BRASÍLIA</a:t>
          </a:r>
          <a:r>
            <a:rPr lang="pt-BR" sz="1200"/>
            <a:t> </a:t>
          </a:r>
        </a:p>
        <a:p>
          <a:pPr algn="l" rtl="0">
            <a:defRPr sz="1000"/>
          </a:pPr>
          <a:r>
            <a:rPr lang="pt-BR" sz="1000" b="0" i="0" u="none" strike="noStrike">
              <a:effectLst/>
              <a:latin typeface="+mn-lt"/>
              <a:ea typeface="+mn-ea"/>
              <a:cs typeface="+mn-cs"/>
            </a:rPr>
            <a:t>UNIDADE VINCULADA AO SERVIÇO.: </a:t>
          </a:r>
          <a:r>
            <a:rPr lang="pt-BR" sz="1000" b="1" i="0" u="none" strike="noStrike">
              <a:effectLst/>
              <a:latin typeface="+mn-lt"/>
              <a:ea typeface="+mn-ea"/>
              <a:cs typeface="+mn-cs"/>
            </a:rPr>
            <a:t>UAS - UNIDADE DE ADMINISTRAÇÕES E SERVIÇOS</a:t>
          </a:r>
        </a:p>
        <a:p>
          <a:pPr algn="l" rtl="0">
            <a:defRPr sz="1000"/>
          </a:pPr>
          <a:r>
            <a:rPr lang="pt-BR" sz="1000" b="0" i="0" u="none" strike="noStrike">
              <a:effectLst/>
              <a:latin typeface="+mn-lt"/>
              <a:ea typeface="+mn-ea"/>
              <a:cs typeface="+mn-cs"/>
            </a:rPr>
            <a:t>NOME DO PROJETO:</a:t>
          </a:r>
          <a:r>
            <a:rPr lang="pt-BR" sz="1200"/>
            <a:t> </a:t>
          </a:r>
          <a:r>
            <a:rPr lang="pt-BR" sz="1000" b="1" i="0">
              <a:effectLst/>
              <a:latin typeface="+mn-lt"/>
              <a:ea typeface="+mn-ea"/>
              <a:cs typeface="+mn-cs"/>
            </a:rPr>
            <a:t>OBRA DE REFORMA E ADEQUAÇÃO DE ACESSO DA FACULDADE DE DIREITO - UNB</a:t>
          </a:r>
          <a:endParaRPr lang="pt-BR" sz="1200"/>
        </a:p>
        <a:p>
          <a:pPr algn="l" rtl="0">
            <a:defRPr sz="1000"/>
          </a:pPr>
          <a:r>
            <a:rPr lang="pt-BR" sz="1000" b="0" i="0" u="none" strike="noStrike">
              <a:effectLst/>
              <a:latin typeface="+mn-lt"/>
              <a:ea typeface="+mn-ea"/>
              <a:cs typeface="+mn-cs"/>
            </a:rPr>
            <a:t>VERSÃO:</a:t>
          </a:r>
          <a:r>
            <a:rPr lang="pt-BR" sz="1200"/>
            <a:t> </a:t>
          </a:r>
          <a:r>
            <a:rPr lang="pt-BR" sz="1000" b="1" i="0" u="none" strike="noStrike">
              <a:effectLst/>
              <a:latin typeface="+mn-lt"/>
              <a:ea typeface="+mn-ea"/>
              <a:cs typeface="+mn-cs"/>
            </a:rPr>
            <a:t>R02</a:t>
          </a:r>
          <a:endParaRPr lang="pt-BR" sz="1200"/>
        </a:p>
        <a:p>
          <a:pPr algn="l" rtl="0">
            <a:defRPr sz="1000"/>
          </a:pPr>
          <a:r>
            <a:rPr lang="pt-BR" sz="10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PRAZO DE CONCLUSÃO OBRA:</a:t>
          </a:r>
          <a:r>
            <a:rPr lang="pt-BR" sz="1200">
              <a:solidFill>
                <a:sysClr val="windowText" lastClr="000000"/>
              </a:solidFill>
            </a:rPr>
            <a:t> </a:t>
          </a:r>
          <a:r>
            <a:rPr lang="pt-BR" sz="10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150 DIAS</a:t>
          </a:r>
          <a:r>
            <a:rPr lang="pt-BR" sz="1200">
              <a:solidFill>
                <a:sysClr val="windowText" lastClr="000000"/>
              </a:solidFill>
            </a:rPr>
            <a:t> </a:t>
          </a:r>
        </a:p>
        <a:p>
          <a:pPr algn="ctr" rtl="0">
            <a:defRPr sz="1000"/>
          </a:pPr>
          <a:endParaRPr lang="pt-BR" sz="12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pt-BR" sz="1200" b="0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cs typeface="Arial" pitchFamily="34" charset="0"/>
            </a:rPr>
            <a:t>DECLARAÇÃO</a:t>
          </a:r>
        </a:p>
        <a:p>
          <a:pPr algn="l" rtl="0">
            <a:defRPr sz="1000"/>
          </a:pPr>
          <a:endParaRPr lang="pt-BR" sz="12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cs typeface="Arial" pitchFamily="34" charset="0"/>
          </a:endParaRPr>
        </a:p>
        <a:p>
          <a:pPr algn="l" rtl="0">
            <a:defRPr sz="1000"/>
          </a:pPr>
          <a:endParaRPr lang="pt-BR" sz="12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cs typeface="Arial" pitchFamily="34" charset="0"/>
          </a:endParaRPr>
        </a:p>
        <a:p>
          <a:pPr rtl="0"/>
          <a:r>
            <a:rPr lang="pt-BR" sz="1200" b="0" i="1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 </a:t>
          </a:r>
        </a:p>
        <a:p>
          <a:pPr rtl="0"/>
          <a:r>
            <a:rPr lang="pt-BR" sz="1200" b="0" i="1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Na condição de Responsável Técnico pelo orçamento declaro para os devidos fins, que os quantitativos constantes na planilha orçamentária estão compatíveis com o referido projeto da obra acima referenciada e que os custos unitários de insumos e serviços são iguais ou menores que a mediana de seus correspondentes no Sistema Nacional de Pesquisa de Custos e Índices da Construção Civil  (SINAPI), em atendimento aos dispositivos do artigo 127 da lei nº 12.309, de 9 de agosto de 2010. Afirmo que </a:t>
          </a:r>
          <a:r>
            <a:rPr lang="pt-BR" sz="1100" b="0" i="1" baseline="0">
              <a:effectLst/>
              <a:latin typeface="+mn-lt"/>
              <a:ea typeface="+mn-ea"/>
              <a:cs typeface="+mn-cs"/>
            </a:rPr>
            <a:t> também </a:t>
          </a:r>
          <a:r>
            <a:rPr lang="pt-BR" sz="1200" b="0" i="1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 foram verificadas as diferenças de preços entre os orçamentos com e sem desoneração, com o modelo desonerado apresentando menor valor global.</a:t>
          </a:r>
        </a:p>
        <a:p>
          <a:pPr rtl="0"/>
          <a:endParaRPr lang="pt-BR" sz="1200" b="0" i="1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rtl="0"/>
          <a:endParaRPr lang="pt-BR" sz="1200" b="0" i="1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rtl="0"/>
          <a:r>
            <a:rPr lang="pt-BR" sz="1200" b="0" i="1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Brasília, 16 de janeiro de 2023.</a:t>
          </a:r>
        </a:p>
        <a:p>
          <a:pPr rtl="0"/>
          <a:endParaRPr lang="pt-BR" sz="1200" b="0" i="1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rtl="0"/>
          <a:endParaRPr lang="pt-BR" sz="1200" b="0" i="1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ctr" rtl="0"/>
          <a:endParaRPr lang="pt-BR" sz="1200" b="0" i="1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ctr" rtl="0"/>
          <a:endParaRPr lang="pt-BR" sz="1200" b="0" i="1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ctr" rtl="0"/>
          <a:endParaRPr lang="pt-BR" sz="1200" b="0" i="1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ctr" rtl="0"/>
          <a:r>
            <a:rPr lang="pt-BR" sz="1200" b="0" i="1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____________________________________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 Eng. Civil Késsio Monteiro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CREA 22154 D/AC</a:t>
          </a:r>
          <a:endParaRPr kumimoji="0" lang="pt-BR" sz="12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 Narrow" panose="020B0606020202030204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238125</xdr:colOff>
      <xdr:row>1</xdr:row>
      <xdr:rowOff>123825</xdr:rowOff>
    </xdr:from>
    <xdr:to>
      <xdr:col>7</xdr:col>
      <xdr:colOff>200025</xdr:colOff>
      <xdr:row>4</xdr:row>
      <xdr:rowOff>123825</xdr:rowOff>
    </xdr:to>
    <xdr:pic>
      <xdr:nvPicPr>
        <xdr:cNvPr id="3" name="Imagem 4">
          <a:extLst>
            <a:ext uri="{FF2B5EF4-FFF2-40B4-BE49-F238E27FC236}">
              <a16:creationId xmlns:a16="http://schemas.microsoft.com/office/drawing/2014/main" id="{92755138-D066-43CF-8D99-DD1CD4EBA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314325"/>
          <a:ext cx="3619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2</xdr:row>
      <xdr:rowOff>114300</xdr:rowOff>
    </xdr:from>
    <xdr:to>
      <xdr:col>7</xdr:col>
      <xdr:colOff>318896</xdr:colOff>
      <xdr:row>30</xdr:row>
      <xdr:rowOff>180300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28F1A79-7426-3C6A-B443-6468750E0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495300"/>
          <a:ext cx="3824096" cy="5400000"/>
        </a:xfrm>
        <a:prstGeom prst="rect">
          <a:avLst/>
        </a:prstGeom>
      </xdr:spPr>
    </xdr:pic>
    <xdr:clientData/>
  </xdr:twoCellAnchor>
  <xdr:twoCellAnchor>
    <xdr:from>
      <xdr:col>1</xdr:col>
      <xdr:colOff>187778</xdr:colOff>
      <xdr:row>34</xdr:row>
      <xdr:rowOff>134712</xdr:rowOff>
    </xdr:from>
    <xdr:to>
      <xdr:col>7</xdr:col>
      <xdr:colOff>355984</xdr:colOff>
      <xdr:row>63</xdr:row>
      <xdr:rowOff>10212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9571C24-286C-0A05-2709-201E355C8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099" y="6611712"/>
          <a:ext cx="3842135" cy="5400000"/>
        </a:xfrm>
        <a:prstGeom prst="rect">
          <a:avLst/>
        </a:prstGeom>
      </xdr:spPr>
    </xdr:pic>
    <xdr:clientData/>
  </xdr:twoCellAnchor>
  <xdr:twoCellAnchor>
    <xdr:from>
      <xdr:col>10</xdr:col>
      <xdr:colOff>323851</xdr:colOff>
      <xdr:row>2</xdr:row>
      <xdr:rowOff>104775</xdr:rowOff>
    </xdr:from>
    <xdr:to>
      <xdr:col>16</xdr:col>
      <xdr:colOff>529122</xdr:colOff>
      <xdr:row>30</xdr:row>
      <xdr:rowOff>170775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E8194C89-EE60-7A6A-2197-842A5FBB8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9851" y="485775"/>
          <a:ext cx="3862871" cy="5400000"/>
        </a:xfrm>
        <a:prstGeom prst="rect">
          <a:avLst/>
        </a:prstGeom>
      </xdr:spPr>
    </xdr:pic>
    <xdr:clientData/>
  </xdr:twoCellAnchor>
  <xdr:twoCellAnchor>
    <xdr:from>
      <xdr:col>19</xdr:col>
      <xdr:colOff>485775</xdr:colOff>
      <xdr:row>2</xdr:row>
      <xdr:rowOff>104775</xdr:rowOff>
    </xdr:from>
    <xdr:to>
      <xdr:col>26</xdr:col>
      <xdr:colOff>14615</xdr:colOff>
      <xdr:row>30</xdr:row>
      <xdr:rowOff>170775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702EFF64-0325-F22F-9039-EE189A93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68175" y="485775"/>
          <a:ext cx="3796040" cy="5400000"/>
        </a:xfrm>
        <a:prstGeom prst="rect">
          <a:avLst/>
        </a:prstGeom>
      </xdr:spPr>
    </xdr:pic>
    <xdr:clientData/>
  </xdr:twoCellAnchor>
  <xdr:twoCellAnchor>
    <xdr:from>
      <xdr:col>19</xdr:col>
      <xdr:colOff>367393</xdr:colOff>
      <xdr:row>34</xdr:row>
      <xdr:rowOff>118383</xdr:rowOff>
    </xdr:from>
    <xdr:to>
      <xdr:col>25</xdr:col>
      <xdr:colOff>552977</xdr:colOff>
      <xdr:row>62</xdr:row>
      <xdr:rowOff>184383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A16B47F7-690F-B031-9AD3-8340088D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01500" y="6595383"/>
          <a:ext cx="3859513" cy="5400000"/>
        </a:xfrm>
        <a:prstGeom prst="rect">
          <a:avLst/>
        </a:prstGeom>
      </xdr:spPr>
    </xdr:pic>
    <xdr:clientData/>
  </xdr:twoCellAnchor>
  <xdr:twoCellAnchor>
    <xdr:from>
      <xdr:col>10</xdr:col>
      <xdr:colOff>40822</xdr:colOff>
      <xdr:row>34</xdr:row>
      <xdr:rowOff>163286</xdr:rowOff>
    </xdr:from>
    <xdr:to>
      <xdr:col>16</xdr:col>
      <xdr:colOff>218857</xdr:colOff>
      <xdr:row>63</xdr:row>
      <xdr:rowOff>38786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AD7352BB-6F54-D02B-1393-3FC47A323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64036" y="6640286"/>
          <a:ext cx="3851964" cy="54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142875</xdr:rowOff>
    </xdr:from>
    <xdr:to>
      <xdr:col>1</xdr:col>
      <xdr:colOff>85215</xdr:colOff>
      <xdr:row>3</xdr:row>
      <xdr:rowOff>85725</xdr:rowOff>
    </xdr:to>
    <xdr:pic>
      <xdr:nvPicPr>
        <xdr:cNvPr id="2" name="Picture 1024" descr="Resultado de imagem para LOGO UNB">
          <a:extLst>
            <a:ext uri="{FF2B5EF4-FFF2-40B4-BE49-F238E27FC236}">
              <a16:creationId xmlns:a16="http://schemas.microsoft.com/office/drawing/2014/main" id="{CE8B0ECB-1C75-473C-98BC-2A36C95EA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3047" b="23047"/>
        <a:stretch>
          <a:fillRect/>
        </a:stretch>
      </xdr:blipFill>
      <xdr:spPr bwMode="auto">
        <a:xfrm>
          <a:off x="95250" y="142875"/>
          <a:ext cx="109486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863311</xdr:colOff>
      <xdr:row>0</xdr:row>
      <xdr:rowOff>171450</xdr:rowOff>
    </xdr:from>
    <xdr:to>
      <xdr:col>5</xdr:col>
      <xdr:colOff>391522</xdr:colOff>
      <xdr:row>3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8DC634E-4653-49CE-9B83-00DE64B1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2136" y="171450"/>
          <a:ext cx="985536" cy="504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1051812</xdr:colOff>
      <xdr:row>0</xdr:row>
      <xdr:rowOff>60960</xdr:rowOff>
    </xdr:from>
    <xdr:ext cx="3846760" cy="799430"/>
    <xdr:pic>
      <xdr:nvPicPr>
        <xdr:cNvPr id="2" name="Imagem 6">
          <a:extLst>
            <a:ext uri="{FF2B5EF4-FFF2-40B4-BE49-F238E27FC236}">
              <a16:creationId xmlns:a16="http://schemas.microsoft.com/office/drawing/2014/main" id="{9A601BA2-DB52-4029-866C-432CF0635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2862" y="60960"/>
          <a:ext cx="3846760" cy="799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127187</xdr:colOff>
      <xdr:row>0</xdr:row>
      <xdr:rowOff>44823</xdr:rowOff>
    </xdr:from>
    <xdr:to>
      <xdr:col>1</xdr:col>
      <xdr:colOff>409414</xdr:colOff>
      <xdr:row>3</xdr:row>
      <xdr:rowOff>140073</xdr:rowOff>
    </xdr:to>
    <xdr:pic>
      <xdr:nvPicPr>
        <xdr:cNvPr id="2" name="Picture 1024" descr="Resultado de imagem para LOGO UNB">
          <a:extLst>
            <a:ext uri="{FF2B5EF4-FFF2-40B4-BE49-F238E27FC236}">
              <a16:creationId xmlns:a16="http://schemas.microsoft.com/office/drawing/2014/main" id="{2856BE5C-CFD5-4C0A-A1A5-501C149F6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3047" b="23047"/>
        <a:stretch>
          <a:fillRect/>
        </a:stretch>
      </xdr:blipFill>
      <xdr:spPr bwMode="auto">
        <a:xfrm>
          <a:off x="127187" y="44823"/>
          <a:ext cx="116805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1343025</xdr:colOff>
      <xdr:row>2</xdr:row>
      <xdr:rowOff>2140</xdr:rowOff>
    </xdr:from>
    <xdr:to>
      <xdr:col>14</xdr:col>
      <xdr:colOff>112495</xdr:colOff>
      <xdr:row>5</xdr:row>
      <xdr:rowOff>59290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535FF04-202F-4521-BE31-5A7EE4DD3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40025" y="383140"/>
          <a:ext cx="1439357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20</xdr:row>
      <xdr:rowOff>121921</xdr:rowOff>
    </xdr:to>
    <xdr:sp macro="" textlink="">
      <xdr:nvSpPr>
        <xdr:cNvPr id="4" name="avatar">
          <a:extLst>
            <a:ext uri="{FF2B5EF4-FFF2-40B4-BE49-F238E27FC236}">
              <a16:creationId xmlns:a16="http://schemas.microsoft.com/office/drawing/2014/main" id="{A3B89C77-DDC1-43C9-90C2-3745EAF44566}"/>
            </a:ext>
          </a:extLst>
        </xdr:cNvPr>
        <xdr:cNvSpPr>
          <a:spLocks noChangeAspect="1" noChangeArrowheads="1"/>
        </xdr:cNvSpPr>
      </xdr:nvSpPr>
      <xdr:spPr bwMode="auto">
        <a:xfrm>
          <a:off x="6076950" y="4572000"/>
          <a:ext cx="3048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179295</xdr:colOff>
      <xdr:row>1</xdr:row>
      <xdr:rowOff>33617</xdr:rowOff>
    </xdr:from>
    <xdr:to>
      <xdr:col>1</xdr:col>
      <xdr:colOff>652158</xdr:colOff>
      <xdr:row>4</xdr:row>
      <xdr:rowOff>128867</xdr:rowOff>
    </xdr:to>
    <xdr:pic>
      <xdr:nvPicPr>
        <xdr:cNvPr id="2" name="Picture 1024" descr="Resultado de imagem para LOGO UNB">
          <a:extLst>
            <a:ext uri="{FF2B5EF4-FFF2-40B4-BE49-F238E27FC236}">
              <a16:creationId xmlns:a16="http://schemas.microsoft.com/office/drawing/2014/main" id="{8EDF59BB-F2A4-4FE2-9A80-57F9FDA54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3047" b="23047"/>
        <a:stretch>
          <a:fillRect/>
        </a:stretch>
      </xdr:blipFill>
      <xdr:spPr bwMode="auto">
        <a:xfrm>
          <a:off x="179295" y="224117"/>
          <a:ext cx="1234863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526677</xdr:colOff>
      <xdr:row>1</xdr:row>
      <xdr:rowOff>67234</xdr:rowOff>
    </xdr:from>
    <xdr:to>
      <xdr:col>8</xdr:col>
      <xdr:colOff>963427</xdr:colOff>
      <xdr:row>4</xdr:row>
      <xdr:rowOff>133909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BDCCE03-F11A-4E30-B7B6-174899528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3383" y="257734"/>
          <a:ext cx="1422868" cy="6381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74521</xdr:colOff>
      <xdr:row>0</xdr:row>
      <xdr:rowOff>29695</xdr:rowOff>
    </xdr:from>
    <xdr:ext cx="1288142" cy="941886"/>
    <xdr:pic>
      <xdr:nvPicPr>
        <xdr:cNvPr id="2" name="Picture 1024" descr="Resultado de imagem para LOGO UNB">
          <a:extLst>
            <a:ext uri="{FF2B5EF4-FFF2-40B4-BE49-F238E27FC236}">
              <a16:creationId xmlns:a16="http://schemas.microsoft.com/office/drawing/2014/main" id="{F224D3CE-E4DD-47B2-9C94-FEE3166BC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3047" b="23047"/>
        <a:stretch>
          <a:fillRect/>
        </a:stretch>
      </xdr:blipFill>
      <xdr:spPr bwMode="auto">
        <a:xfrm>
          <a:off x="74521" y="29695"/>
          <a:ext cx="1288142" cy="941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515471</xdr:colOff>
      <xdr:row>0</xdr:row>
      <xdr:rowOff>105656</xdr:rowOff>
    </xdr:from>
    <xdr:ext cx="1254126" cy="846274"/>
    <xdr:pic>
      <xdr:nvPicPr>
        <xdr:cNvPr id="3" name="Imagem 2">
          <a:extLst>
            <a:ext uri="{FF2B5EF4-FFF2-40B4-BE49-F238E27FC236}">
              <a16:creationId xmlns:a16="http://schemas.microsoft.com/office/drawing/2014/main" id="{774C7720-2859-4E2E-93F4-4A1242532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0706" y="105656"/>
          <a:ext cx="1254126" cy="84627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74521</xdr:colOff>
      <xdr:row>0</xdr:row>
      <xdr:rowOff>29695</xdr:rowOff>
    </xdr:from>
    <xdr:ext cx="1288142" cy="941886"/>
    <xdr:pic>
      <xdr:nvPicPr>
        <xdr:cNvPr id="2" name="Picture 1024" descr="Resultado de imagem para LOGO UNB">
          <a:extLst>
            <a:ext uri="{FF2B5EF4-FFF2-40B4-BE49-F238E27FC236}">
              <a16:creationId xmlns:a16="http://schemas.microsoft.com/office/drawing/2014/main" id="{B8058BD2-019C-451B-AE20-D4361B223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3047" b="23047"/>
        <a:stretch>
          <a:fillRect/>
        </a:stretch>
      </xdr:blipFill>
      <xdr:spPr bwMode="auto">
        <a:xfrm>
          <a:off x="74521" y="29695"/>
          <a:ext cx="1288142" cy="941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515471</xdr:colOff>
      <xdr:row>0</xdr:row>
      <xdr:rowOff>105656</xdr:rowOff>
    </xdr:from>
    <xdr:ext cx="1254126" cy="846274"/>
    <xdr:pic>
      <xdr:nvPicPr>
        <xdr:cNvPr id="3" name="Imagem 2">
          <a:extLst>
            <a:ext uri="{FF2B5EF4-FFF2-40B4-BE49-F238E27FC236}">
              <a16:creationId xmlns:a16="http://schemas.microsoft.com/office/drawing/2014/main" id="{3DC4E256-1687-4156-A9E8-91E7613B9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9671" y="105656"/>
          <a:ext cx="1254126" cy="846274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74521</xdr:colOff>
      <xdr:row>0</xdr:row>
      <xdr:rowOff>29695</xdr:rowOff>
    </xdr:from>
    <xdr:ext cx="1288142" cy="941886"/>
    <xdr:pic>
      <xdr:nvPicPr>
        <xdr:cNvPr id="2" name="Picture 1024" descr="Resultado de imagem para LOGO UNB">
          <a:extLst>
            <a:ext uri="{FF2B5EF4-FFF2-40B4-BE49-F238E27FC236}">
              <a16:creationId xmlns:a16="http://schemas.microsoft.com/office/drawing/2014/main" id="{201A09EA-699A-4D40-AEFC-E2FF1B41B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3047" b="23047"/>
        <a:stretch>
          <a:fillRect/>
        </a:stretch>
      </xdr:blipFill>
      <xdr:spPr bwMode="auto">
        <a:xfrm>
          <a:off x="74521" y="29695"/>
          <a:ext cx="1288142" cy="941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563096</xdr:colOff>
      <xdr:row>0</xdr:row>
      <xdr:rowOff>172331</xdr:rowOff>
    </xdr:from>
    <xdr:ext cx="1254126" cy="846274"/>
    <xdr:pic>
      <xdr:nvPicPr>
        <xdr:cNvPr id="3" name="Imagem 2">
          <a:extLst>
            <a:ext uri="{FF2B5EF4-FFF2-40B4-BE49-F238E27FC236}">
              <a16:creationId xmlns:a16="http://schemas.microsoft.com/office/drawing/2014/main" id="{345DCF7F-B54D-469C-9580-32238BEE0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9696" y="172331"/>
          <a:ext cx="1254126" cy="84627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0</xdr:row>
      <xdr:rowOff>85725</xdr:rowOff>
    </xdr:from>
    <xdr:to>
      <xdr:col>1</xdr:col>
      <xdr:colOff>571500</xdr:colOff>
      <xdr:row>3</xdr:row>
      <xdr:rowOff>114300</xdr:rowOff>
    </xdr:to>
    <xdr:pic>
      <xdr:nvPicPr>
        <xdr:cNvPr id="2" name="Picture 1024" descr="Resultado de imagem para LOGO UNB">
          <a:extLst>
            <a:ext uri="{FF2B5EF4-FFF2-40B4-BE49-F238E27FC236}">
              <a16:creationId xmlns:a16="http://schemas.microsoft.com/office/drawing/2014/main" id="{770188A1-A614-4FDB-8E54-391041465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3047" b="23047"/>
        <a:stretch>
          <a:fillRect/>
        </a:stretch>
      </xdr:blipFill>
      <xdr:spPr bwMode="auto">
        <a:xfrm>
          <a:off x="85726" y="85725"/>
          <a:ext cx="1276349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95251</xdr:rowOff>
    </xdr:from>
    <xdr:to>
      <xdr:col>5</xdr:col>
      <xdr:colOff>1208443</xdr:colOff>
      <xdr:row>3</xdr:row>
      <xdr:rowOff>76201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6CD83D9-F8BB-4956-960E-1D0236714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" y="95251"/>
          <a:ext cx="1213486" cy="55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peated%20head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eated head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2C73C-6CB9-49F9-88D6-C82A00199A06}">
  <sheetPr>
    <pageSetUpPr fitToPage="1"/>
  </sheetPr>
  <dimension ref="A1:L55"/>
  <sheetViews>
    <sheetView view="pageBreakPreview" topLeftCell="A17" zoomScale="85" zoomScaleSheetLayoutView="85" workbookViewId="0">
      <selection activeCell="H14" sqref="H14"/>
    </sheetView>
  </sheetViews>
  <sheetFormatPr defaultColWidth="9.140625" defaultRowHeight="12.75"/>
  <cols>
    <col min="1" max="1" width="18.42578125" style="7" customWidth="1"/>
    <col min="2" max="2" width="12.140625" style="7" customWidth="1"/>
    <col min="3" max="3" width="41.7109375" style="7" customWidth="1"/>
    <col min="4" max="4" width="18.28515625" style="7" customWidth="1"/>
    <col min="5" max="5" width="21.42578125" style="7" customWidth="1"/>
    <col min="6" max="6" width="8.85546875" style="7" customWidth="1"/>
    <col min="7" max="16384" width="9.140625" style="7"/>
  </cols>
  <sheetData>
    <row r="1" spans="1:9" ht="15">
      <c r="A1" s="1"/>
      <c r="B1" s="1"/>
      <c r="C1" s="2"/>
      <c r="D1" s="3"/>
      <c r="E1" s="4"/>
      <c r="F1" s="5"/>
      <c r="G1" s="5"/>
      <c r="H1" s="5"/>
      <c r="I1" s="6"/>
    </row>
    <row r="2" spans="1:9" ht="15">
      <c r="A2" s="370" t="s">
        <v>0</v>
      </c>
      <c r="B2" s="370"/>
      <c r="C2" s="370"/>
      <c r="D2" s="370"/>
      <c r="E2" s="370"/>
      <c r="F2" s="9"/>
      <c r="G2" s="9"/>
      <c r="H2" s="9"/>
      <c r="I2" s="9"/>
    </row>
    <row r="3" spans="1:9" ht="15">
      <c r="A3" s="370" t="s">
        <v>1</v>
      </c>
      <c r="B3" s="370"/>
      <c r="C3" s="370"/>
      <c r="D3" s="370"/>
      <c r="E3" s="370"/>
      <c r="F3" s="9"/>
      <c r="G3" s="9"/>
      <c r="H3" s="9"/>
      <c r="I3" s="9"/>
    </row>
    <row r="4" spans="1:9" ht="15">
      <c r="A4" s="370" t="s">
        <v>2</v>
      </c>
      <c r="B4" s="370"/>
      <c r="C4" s="370"/>
      <c r="D4" s="370"/>
      <c r="E4" s="370"/>
      <c r="F4" s="9"/>
      <c r="G4" s="9"/>
      <c r="H4" s="9"/>
      <c r="I4" s="9"/>
    </row>
    <row r="5" spans="1:9" ht="15">
      <c r="A5" s="10"/>
      <c r="B5" s="10"/>
      <c r="C5" s="2" t="s">
        <v>3</v>
      </c>
      <c r="D5" s="11"/>
      <c r="E5" s="8"/>
      <c r="F5" s="12"/>
      <c r="G5" s="12"/>
      <c r="H5" s="12"/>
      <c r="I5" s="13"/>
    </row>
    <row r="6" spans="1:9" ht="15">
      <c r="A6" s="10"/>
      <c r="B6" s="10"/>
      <c r="C6" s="2"/>
      <c r="D6" s="11"/>
      <c r="E6" s="14"/>
      <c r="F6" s="5"/>
      <c r="G6" s="5"/>
      <c r="H6" s="5"/>
      <c r="I6" s="6"/>
    </row>
    <row r="7" spans="1:9" ht="21">
      <c r="A7" s="371" t="s">
        <v>4</v>
      </c>
      <c r="B7" s="371"/>
      <c r="C7" s="371"/>
      <c r="D7" s="371"/>
      <c r="E7" s="371"/>
      <c r="F7" s="15"/>
      <c r="G7" s="9"/>
      <c r="H7" s="9"/>
      <c r="I7" s="9"/>
    </row>
    <row r="8" spans="1:9" ht="15">
      <c r="A8" s="10"/>
      <c r="B8" s="10"/>
      <c r="C8" s="2"/>
      <c r="D8" s="11"/>
      <c r="E8" s="8"/>
      <c r="F8" s="12"/>
      <c r="G8" s="12"/>
      <c r="H8" s="12"/>
      <c r="I8" s="13"/>
    </row>
    <row r="9" spans="1:9" ht="15" customHeight="1">
      <c r="A9" s="16" t="s">
        <v>5</v>
      </c>
      <c r="B9" s="17" t="s">
        <v>6</v>
      </c>
      <c r="C9" s="18"/>
      <c r="D9" s="18"/>
      <c r="E9" s="18"/>
      <c r="F9" s="19"/>
      <c r="G9" s="19"/>
      <c r="H9" s="19"/>
      <c r="I9" s="20"/>
    </row>
    <row r="10" spans="1:9" ht="15" customHeight="1">
      <c r="A10" s="16" t="s">
        <v>7</v>
      </c>
      <c r="B10" s="17" t="s">
        <v>8</v>
      </c>
      <c r="C10" s="18"/>
      <c r="D10" s="18"/>
      <c r="E10" s="18"/>
      <c r="F10" s="19"/>
      <c r="G10" s="19"/>
      <c r="H10" s="19"/>
      <c r="I10" s="20"/>
    </row>
    <row r="11" spans="1:9" ht="15" customHeight="1">
      <c r="A11" s="16" t="s">
        <v>9</v>
      </c>
      <c r="B11" s="21">
        <v>44942</v>
      </c>
      <c r="C11" s="18"/>
      <c r="D11" s="18"/>
      <c r="E11" s="18"/>
      <c r="F11" s="19"/>
      <c r="G11" s="22"/>
      <c r="H11" s="22"/>
      <c r="I11" s="20"/>
    </row>
    <row r="12" spans="1:9" ht="15">
      <c r="A12" s="23"/>
      <c r="B12" s="23"/>
      <c r="C12" s="24"/>
      <c r="D12" s="25"/>
      <c r="E12" s="26"/>
      <c r="F12" s="5"/>
      <c r="G12" s="5"/>
      <c r="H12" s="5"/>
      <c r="I12" s="6"/>
    </row>
    <row r="13" spans="1:9" ht="15">
      <c r="A13" s="18"/>
      <c r="B13" s="372" t="s">
        <v>10</v>
      </c>
      <c r="C13" s="372"/>
      <c r="D13" s="372"/>
      <c r="E13" s="18"/>
      <c r="F13" s="19"/>
      <c r="G13" s="19"/>
      <c r="H13" s="19"/>
      <c r="I13" s="19"/>
    </row>
    <row r="14" spans="1:9" ht="63.75" customHeight="1">
      <c r="A14" s="18"/>
      <c r="B14" s="23"/>
      <c r="C14" s="23"/>
      <c r="D14" s="23"/>
      <c r="E14" s="18"/>
      <c r="F14" s="19"/>
      <c r="G14" s="19"/>
      <c r="H14" s="19"/>
      <c r="I14" s="19"/>
    </row>
    <row r="15" spans="1:9" ht="15">
      <c r="A15" s="18"/>
      <c r="B15" s="369" t="s">
        <v>11</v>
      </c>
      <c r="C15" s="369"/>
      <c r="D15" s="369"/>
      <c r="E15" s="18"/>
      <c r="F15" s="19"/>
      <c r="G15" s="19"/>
      <c r="H15" s="19"/>
      <c r="I15" s="19"/>
    </row>
    <row r="16" spans="1:9" ht="6" customHeight="1">
      <c r="A16" s="18"/>
      <c r="B16" s="23"/>
      <c r="C16" s="23"/>
      <c r="D16" s="23"/>
      <c r="E16" s="18"/>
      <c r="F16" s="19"/>
      <c r="G16" s="19"/>
      <c r="H16" s="19"/>
      <c r="I16" s="19"/>
    </row>
    <row r="17" spans="1:9" ht="15">
      <c r="A17" s="23"/>
      <c r="B17" s="27" t="s">
        <v>12</v>
      </c>
      <c r="C17" s="27" t="s">
        <v>13</v>
      </c>
      <c r="D17" s="28" t="s">
        <v>14</v>
      </c>
      <c r="E17" s="23"/>
      <c r="F17" s="29"/>
      <c r="G17" s="19"/>
      <c r="H17" s="19"/>
      <c r="I17" s="19"/>
    </row>
    <row r="18" spans="1:9" ht="15">
      <c r="A18" s="30"/>
      <c r="B18" s="31" t="s">
        <v>15</v>
      </c>
      <c r="C18" s="32" t="s">
        <v>16</v>
      </c>
      <c r="D18" s="33">
        <v>0.04</v>
      </c>
      <c r="E18" s="30"/>
    </row>
    <row r="19" spans="1:9" ht="15">
      <c r="A19" s="30"/>
      <c r="B19" s="31" t="s">
        <v>17</v>
      </c>
      <c r="C19" s="32" t="s">
        <v>18</v>
      </c>
      <c r="D19" s="33">
        <v>1.23E-2</v>
      </c>
      <c r="E19" s="30"/>
    </row>
    <row r="20" spans="1:9" ht="15">
      <c r="A20" s="30"/>
      <c r="B20" s="31" t="s">
        <v>19</v>
      </c>
      <c r="C20" s="34" t="s">
        <v>20</v>
      </c>
      <c r="D20" s="35">
        <v>8.0000000000000002E-3</v>
      </c>
      <c r="E20" s="30"/>
    </row>
    <row r="21" spans="1:9" ht="15">
      <c r="A21" s="30"/>
      <c r="B21" s="373" t="s">
        <v>21</v>
      </c>
      <c r="C21" s="36" t="s">
        <v>22</v>
      </c>
      <c r="D21" s="37">
        <v>0.01</v>
      </c>
      <c r="E21" s="30"/>
    </row>
    <row r="22" spans="1:9" ht="15">
      <c r="A22" s="30"/>
      <c r="B22" s="373"/>
      <c r="C22" s="38" t="s">
        <v>23</v>
      </c>
      <c r="D22" s="39">
        <v>6.4999999999999997E-3</v>
      </c>
      <c r="E22" s="30"/>
    </row>
    <row r="23" spans="1:9" ht="15">
      <c r="A23" s="30"/>
      <c r="B23" s="373"/>
      <c r="C23" s="38" t="s">
        <v>24</v>
      </c>
      <c r="D23" s="39">
        <v>0.03</v>
      </c>
      <c r="E23" s="30"/>
    </row>
    <row r="24" spans="1:9" ht="15">
      <c r="A24" s="30"/>
      <c r="B24" s="373"/>
      <c r="C24" s="40" t="s">
        <v>25</v>
      </c>
      <c r="D24" s="41">
        <v>4.65E-2</v>
      </c>
      <c r="E24" s="30"/>
    </row>
    <row r="25" spans="1:9" ht="15">
      <c r="A25" s="30"/>
      <c r="B25" s="31" t="s">
        <v>26</v>
      </c>
      <c r="C25" s="42" t="s">
        <v>27</v>
      </c>
      <c r="D25" s="43">
        <v>7.3999999999999996E-2</v>
      </c>
      <c r="E25" s="30"/>
    </row>
    <row r="26" spans="1:9" ht="15">
      <c r="A26" s="30"/>
      <c r="B26" s="31" t="s">
        <v>28</v>
      </c>
      <c r="C26" s="32" t="s">
        <v>29</v>
      </c>
      <c r="D26" s="33">
        <v>1.2699999999999999E-2</v>
      </c>
      <c r="E26" s="30"/>
    </row>
    <row r="27" spans="1:9" ht="15">
      <c r="A27" s="30"/>
      <c r="B27" s="31" t="s">
        <v>30</v>
      </c>
      <c r="C27" s="32" t="s">
        <v>31</v>
      </c>
      <c r="D27" s="33">
        <v>4.4999999999999998E-2</v>
      </c>
      <c r="E27" s="30"/>
    </row>
    <row r="28" spans="1:9" ht="8.25" customHeight="1">
      <c r="A28" s="30"/>
      <c r="B28" s="30"/>
      <c r="C28" s="30"/>
      <c r="D28" s="30"/>
      <c r="E28" s="30"/>
    </row>
    <row r="29" spans="1:9" ht="15">
      <c r="A29" s="44"/>
      <c r="B29" s="374" t="s">
        <v>32</v>
      </c>
      <c r="C29" s="375"/>
      <c r="D29" s="33">
        <v>0.26934932211337381</v>
      </c>
      <c r="E29" s="44"/>
      <c r="F29" s="45"/>
      <c r="G29" s="45"/>
      <c r="H29" s="45"/>
      <c r="I29" s="45"/>
    </row>
    <row r="30" spans="1:9">
      <c r="A30" s="30"/>
      <c r="B30" s="30"/>
      <c r="C30" s="30"/>
      <c r="D30" s="30"/>
      <c r="E30" s="30"/>
    </row>
    <row r="31" spans="1:9">
      <c r="A31" s="30"/>
      <c r="B31" s="30"/>
      <c r="C31" s="30"/>
      <c r="D31" s="30"/>
      <c r="E31" s="30"/>
    </row>
    <row r="32" spans="1:9">
      <c r="A32" s="30"/>
      <c r="B32" s="30"/>
      <c r="C32" s="30"/>
      <c r="D32" s="30"/>
      <c r="E32" s="30"/>
    </row>
    <row r="33" spans="1:5">
      <c r="A33" s="30"/>
      <c r="B33" s="30"/>
      <c r="C33" s="30"/>
      <c r="D33" s="30"/>
      <c r="E33" s="30"/>
    </row>
    <row r="34" spans="1:5" ht="15">
      <c r="A34" s="30"/>
      <c r="B34" s="369" t="s">
        <v>33</v>
      </c>
      <c r="C34" s="369"/>
      <c r="D34" s="369"/>
      <c r="E34" s="30"/>
    </row>
    <row r="35" spans="1:5" ht="6.75" customHeight="1">
      <c r="A35" s="30"/>
      <c r="B35" s="23"/>
      <c r="C35" s="23"/>
      <c r="D35" s="23"/>
      <c r="E35" s="30"/>
    </row>
    <row r="36" spans="1:5" ht="15">
      <c r="A36" s="30"/>
      <c r="B36" s="27" t="s">
        <v>12</v>
      </c>
      <c r="C36" s="27" t="s">
        <v>13</v>
      </c>
      <c r="D36" s="28" t="s">
        <v>14</v>
      </c>
      <c r="E36" s="30"/>
    </row>
    <row r="37" spans="1:5" ht="15">
      <c r="A37" s="30"/>
      <c r="B37" s="31" t="s">
        <v>15</v>
      </c>
      <c r="C37" s="32" t="s">
        <v>16</v>
      </c>
      <c r="D37" s="33">
        <v>3.4500000000000003E-2</v>
      </c>
      <c r="E37" s="30"/>
    </row>
    <row r="38" spans="1:5" ht="15">
      <c r="A38" s="30"/>
      <c r="B38" s="31" t="s">
        <v>17</v>
      </c>
      <c r="C38" s="32" t="s">
        <v>18</v>
      </c>
      <c r="D38" s="33">
        <v>8.5000000000000006E-3</v>
      </c>
      <c r="E38" s="30"/>
    </row>
    <row r="39" spans="1:5" ht="15">
      <c r="A39" s="30"/>
      <c r="B39" s="31" t="s">
        <v>19</v>
      </c>
      <c r="C39" s="34" t="s">
        <v>20</v>
      </c>
      <c r="D39" s="35">
        <v>4.7999999999999996E-3</v>
      </c>
      <c r="E39" s="30"/>
    </row>
    <row r="40" spans="1:5" ht="15">
      <c r="A40" s="30"/>
      <c r="B40" s="373" t="s">
        <v>21</v>
      </c>
      <c r="C40" s="36" t="s">
        <v>22</v>
      </c>
      <c r="D40" s="37">
        <v>0</v>
      </c>
      <c r="E40" s="30"/>
    </row>
    <row r="41" spans="1:5" ht="15">
      <c r="A41" s="30"/>
      <c r="B41" s="373"/>
      <c r="C41" s="38" t="s">
        <v>23</v>
      </c>
      <c r="D41" s="39">
        <v>6.4999999999999997E-3</v>
      </c>
      <c r="E41" s="30"/>
    </row>
    <row r="42" spans="1:5" ht="15">
      <c r="A42" s="30"/>
      <c r="B42" s="373"/>
      <c r="C42" s="38" t="s">
        <v>24</v>
      </c>
      <c r="D42" s="39">
        <v>0.03</v>
      </c>
      <c r="E42" s="30"/>
    </row>
    <row r="43" spans="1:5" ht="15">
      <c r="A43" s="30"/>
      <c r="B43" s="373"/>
      <c r="C43" s="40" t="s">
        <v>25</v>
      </c>
      <c r="D43" s="41">
        <v>3.6499999999999998E-2</v>
      </c>
      <c r="E43" s="30"/>
    </row>
    <row r="44" spans="1:5" ht="15">
      <c r="A44" s="30"/>
      <c r="B44" s="31" t="s">
        <v>26</v>
      </c>
      <c r="C44" s="42" t="s">
        <v>27</v>
      </c>
      <c r="D44" s="43">
        <v>5.11E-2</v>
      </c>
      <c r="E44" s="30"/>
    </row>
    <row r="45" spans="1:5" ht="15">
      <c r="A45" s="30"/>
      <c r="B45" s="31" t="s">
        <v>28</v>
      </c>
      <c r="C45" s="32" t="s">
        <v>29</v>
      </c>
      <c r="D45" s="33">
        <v>8.5000000000000006E-3</v>
      </c>
      <c r="E45" s="30"/>
    </row>
    <row r="46" spans="1:5" ht="15">
      <c r="A46" s="30"/>
      <c r="B46" s="31" t="s">
        <v>30</v>
      </c>
      <c r="C46" s="32" t="s">
        <v>31</v>
      </c>
      <c r="D46" s="33">
        <v>4.4999999999999998E-2</v>
      </c>
      <c r="E46" s="30"/>
    </row>
    <row r="47" spans="1:5" ht="6.75" customHeight="1">
      <c r="A47" s="30"/>
      <c r="B47" s="30"/>
      <c r="C47" s="30"/>
      <c r="D47" s="30"/>
      <c r="E47" s="30"/>
    </row>
    <row r="48" spans="1:5" ht="15">
      <c r="A48" s="30"/>
      <c r="B48" s="374" t="s">
        <v>34</v>
      </c>
      <c r="C48" s="375"/>
      <c r="D48" s="33">
        <v>0.20925856497550321</v>
      </c>
      <c r="E48" s="30"/>
    </row>
    <row r="49" spans="1:12">
      <c r="A49" s="30"/>
      <c r="B49" s="30"/>
      <c r="C49" s="30"/>
      <c r="D49" s="30"/>
      <c r="E49" s="30"/>
    </row>
    <row r="50" spans="1:12" ht="15">
      <c r="A50" s="30"/>
      <c r="B50" s="30"/>
      <c r="C50" s="30"/>
      <c r="D50" s="46"/>
      <c r="E50" s="30"/>
    </row>
    <row r="51" spans="1:12" s="51" customFormat="1">
      <c r="A51" s="47" t="s">
        <v>35</v>
      </c>
      <c r="B51" s="48"/>
      <c r="C51" s="48"/>
      <c r="D51" s="49"/>
      <c r="E51" s="50" t="s">
        <v>36</v>
      </c>
      <c r="G51" s="52"/>
      <c r="H51" s="53"/>
      <c r="I51" s="52"/>
      <c r="J51" s="53"/>
      <c r="K51" s="52"/>
      <c r="L51" s="53"/>
    </row>
    <row r="52" spans="1:12" s="51" customFormat="1" ht="27.75" customHeight="1">
      <c r="A52" s="54" t="s">
        <v>37</v>
      </c>
      <c r="B52" s="55"/>
      <c r="C52" s="55"/>
      <c r="D52" s="56"/>
      <c r="E52" s="57"/>
      <c r="G52" s="52"/>
      <c r="H52" s="53"/>
      <c r="I52" s="52"/>
      <c r="J52" s="53"/>
      <c r="K52" s="52"/>
      <c r="L52" s="53"/>
    </row>
    <row r="53" spans="1:12" s="51" customFormat="1" ht="29.25" customHeight="1">
      <c r="A53" s="58" t="s">
        <v>38</v>
      </c>
      <c r="B53" s="59"/>
      <c r="C53" s="59"/>
      <c r="D53" s="60"/>
      <c r="E53" s="61"/>
      <c r="G53" s="52"/>
      <c r="H53" s="53"/>
      <c r="I53" s="52"/>
      <c r="J53" s="53"/>
      <c r="K53" s="52"/>
      <c r="L53" s="53"/>
    </row>
    <row r="54" spans="1:12" s="51" customFormat="1" ht="7.5" customHeight="1">
      <c r="B54" s="62"/>
      <c r="C54" s="63"/>
      <c r="D54" s="63"/>
      <c r="E54" s="64"/>
      <c r="F54" s="65"/>
      <c r="G54" s="52"/>
      <c r="H54" s="53"/>
      <c r="I54" s="52"/>
      <c r="J54" s="53"/>
      <c r="K54" s="52"/>
      <c r="L54" s="53"/>
    </row>
    <row r="55" spans="1:12" s="51" customFormat="1">
      <c r="G55" s="52"/>
      <c r="H55" s="53"/>
      <c r="I55" s="52"/>
      <c r="J55" s="53"/>
      <c r="K55" s="52"/>
      <c r="L55" s="53"/>
    </row>
  </sheetData>
  <mergeCells count="11">
    <mergeCell ref="B21:B24"/>
    <mergeCell ref="B29:C29"/>
    <mergeCell ref="B34:D34"/>
    <mergeCell ref="B40:B43"/>
    <mergeCell ref="B48:C48"/>
    <mergeCell ref="B15:D15"/>
    <mergeCell ref="A2:E2"/>
    <mergeCell ref="A3:E3"/>
    <mergeCell ref="A4:E4"/>
    <mergeCell ref="A7:E7"/>
    <mergeCell ref="B13:D13"/>
  </mergeCells>
  <pageMargins left="0.39370078740157483" right="0.39370078740157483" top="0.39370078740157483" bottom="0.98425196850393704" header="0" footer="0.39370078740157483"/>
  <pageSetup paperSize="9" scale="85" firstPageNumber="186" fitToHeight="0" orientation="portrait" useFirstPageNumber="1" r:id="rId1"/>
  <headerFooter>
    <oddFooter>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700CD-2DD9-4450-A085-FDB7943907DD}">
  <dimension ref="A1:G39"/>
  <sheetViews>
    <sheetView view="pageBreakPreview" topLeftCell="A5" zoomScale="85" zoomScaleNormal="100" zoomScaleSheetLayoutView="85" workbookViewId="0">
      <selection activeCell="F19" sqref="F19"/>
    </sheetView>
  </sheetViews>
  <sheetFormatPr defaultColWidth="9.140625" defaultRowHeight="12.75"/>
  <cols>
    <col min="1" max="1" width="11.85546875" style="254" customWidth="1"/>
    <col min="2" max="2" width="12.42578125" style="254" customWidth="1"/>
    <col min="3" max="3" width="21.42578125" style="254" customWidth="1"/>
    <col min="4" max="4" width="6.7109375" style="254" customWidth="1"/>
    <col min="5" max="6" width="25.28515625" style="254" customWidth="1"/>
    <col min="7" max="7" width="57.42578125" style="254" customWidth="1"/>
    <col min="8" max="16384" width="9.140625" style="253"/>
  </cols>
  <sheetData>
    <row r="1" spans="1:7" s="249" customFormat="1" ht="15">
      <c r="A1" s="446" t="s">
        <v>0</v>
      </c>
      <c r="B1" s="446"/>
      <c r="C1" s="446"/>
      <c r="D1" s="446"/>
      <c r="E1" s="446"/>
      <c r="F1" s="446"/>
      <c r="G1" s="446"/>
    </row>
    <row r="2" spans="1:7" s="249" customFormat="1" ht="15">
      <c r="A2" s="446" t="s">
        <v>1</v>
      </c>
      <c r="B2" s="446"/>
      <c r="C2" s="446"/>
      <c r="D2" s="446"/>
      <c r="E2" s="446"/>
      <c r="F2" s="446"/>
      <c r="G2" s="446"/>
    </row>
    <row r="3" spans="1:7" s="249" customFormat="1" ht="15">
      <c r="A3" s="446" t="s">
        <v>2</v>
      </c>
      <c r="B3" s="446"/>
      <c r="C3" s="446"/>
      <c r="D3" s="446"/>
      <c r="E3" s="446"/>
      <c r="F3" s="446"/>
      <c r="G3" s="446"/>
    </row>
    <row r="4" spans="1:7" s="249" customFormat="1" ht="15">
      <c r="A4" s="284"/>
      <c r="B4" s="284"/>
      <c r="C4" s="284"/>
      <c r="D4" s="285" t="s">
        <v>3</v>
      </c>
      <c r="E4" s="283"/>
      <c r="F4" s="283"/>
      <c r="G4" s="283"/>
    </row>
    <row r="5" spans="1:7" s="249" customFormat="1" ht="15">
      <c r="A5" s="284"/>
      <c r="B5" s="284"/>
      <c r="C5" s="284"/>
      <c r="D5" s="285"/>
      <c r="E5" s="283"/>
      <c r="F5" s="283"/>
      <c r="G5" s="283"/>
    </row>
    <row r="6" spans="1:7" s="249" customFormat="1" ht="18.75">
      <c r="A6" s="447" t="s">
        <v>1439</v>
      </c>
      <c r="B6" s="447"/>
      <c r="C6" s="447"/>
      <c r="D6" s="447"/>
      <c r="E6" s="447"/>
      <c r="F6" s="447"/>
      <c r="G6" s="447"/>
    </row>
    <row r="7" spans="1:7" s="250" customFormat="1" ht="15">
      <c r="A7" s="286"/>
      <c r="B7" s="286"/>
      <c r="C7" s="286"/>
      <c r="D7" s="287"/>
      <c r="E7" s="286"/>
      <c r="F7" s="286"/>
      <c r="G7" s="286"/>
    </row>
    <row r="8" spans="1:7" s="250" customFormat="1" ht="15">
      <c r="A8" s="288" t="s">
        <v>5</v>
      </c>
      <c r="B8" s="289" t="str">
        <f>BDI!B9</f>
        <v>OBRA DE REFORMA E ADEQUAÇÃO DE ACESSO DA FACULDADE DE DIREITO - UNB</v>
      </c>
      <c r="C8" s="290"/>
      <c r="D8" s="290"/>
      <c r="E8" s="290"/>
      <c r="F8" s="290"/>
      <c r="G8" s="290"/>
    </row>
    <row r="9" spans="1:7" s="250" customFormat="1" ht="15">
      <c r="A9" s="288" t="s">
        <v>7</v>
      </c>
      <c r="B9" s="289" t="s">
        <v>8</v>
      </c>
      <c r="C9" s="290"/>
      <c r="D9" s="290"/>
      <c r="E9" s="290"/>
      <c r="F9" s="290"/>
      <c r="G9" s="290"/>
    </row>
    <row r="10" spans="1:7" s="250" customFormat="1" ht="15">
      <c r="A10" s="288" t="s">
        <v>9</v>
      </c>
      <c r="B10" s="291">
        <f>BDI!B11</f>
        <v>44942</v>
      </c>
      <c r="C10" s="290"/>
      <c r="D10" s="290"/>
      <c r="E10" s="290"/>
      <c r="F10" s="290"/>
      <c r="G10" s="290"/>
    </row>
    <row r="11" spans="1:7">
      <c r="A11" s="292"/>
      <c r="B11" s="292"/>
      <c r="C11" s="292"/>
      <c r="D11" s="292"/>
      <c r="E11" s="292"/>
      <c r="F11" s="292"/>
      <c r="G11" s="292"/>
    </row>
    <row r="12" spans="1:7">
      <c r="G12" s="255"/>
    </row>
    <row r="13" spans="1:7" ht="23.25" customHeight="1">
      <c r="A13" s="293">
        <v>1</v>
      </c>
      <c r="B13" s="445" t="s">
        <v>13</v>
      </c>
      <c r="C13" s="445"/>
      <c r="D13" s="257" t="s">
        <v>1413</v>
      </c>
      <c r="E13" s="258" t="s">
        <v>1440</v>
      </c>
      <c r="F13" s="294" t="s">
        <v>110</v>
      </c>
      <c r="G13" s="258" t="s">
        <v>41</v>
      </c>
    </row>
    <row r="14" spans="1:7">
      <c r="A14" s="269" t="str">
        <f>'Orçamento Sintético'!A19</f>
        <v xml:space="preserve"> 1.1 </v>
      </c>
      <c r="B14" s="282" t="s">
        <v>1441</v>
      </c>
      <c r="C14" s="269"/>
      <c r="D14" s="269" t="s">
        <v>1442</v>
      </c>
      <c r="E14" s="269">
        <v>5</v>
      </c>
      <c r="F14" s="269">
        <v>5</v>
      </c>
      <c r="G14" s="269" t="s">
        <v>1443</v>
      </c>
    </row>
    <row r="15" spans="1:7">
      <c r="A15" s="269" t="str">
        <f>'Orçamento Sintético'!A20</f>
        <v xml:space="preserve"> 1.2 </v>
      </c>
      <c r="B15" s="282" t="s">
        <v>1444</v>
      </c>
      <c r="C15" s="269"/>
      <c r="D15" s="269" t="s">
        <v>168</v>
      </c>
      <c r="E15" s="269">
        <f>4*20</f>
        <v>80</v>
      </c>
      <c r="F15" s="269">
        <f t="shared" ref="F15:F20" si="0">E15</f>
        <v>80</v>
      </c>
      <c r="G15" s="269" t="s">
        <v>1445</v>
      </c>
    </row>
    <row r="16" spans="1:7">
      <c r="A16" s="269" t="str">
        <f>'Orçamento Sintético'!A23</f>
        <v xml:space="preserve"> 2.1.1 </v>
      </c>
      <c r="B16" s="282" t="s">
        <v>1446</v>
      </c>
      <c r="C16" s="269"/>
      <c r="D16" s="269" t="s">
        <v>1447</v>
      </c>
      <c r="E16" s="269">
        <f>(9.5+8)*1.2</f>
        <v>21</v>
      </c>
      <c r="F16" s="269">
        <f t="shared" si="0"/>
        <v>21</v>
      </c>
      <c r="G16" s="268" t="s">
        <v>1448</v>
      </c>
    </row>
    <row r="17" spans="1:7">
      <c r="A17" s="269" t="str">
        <f>'Orçamento Sintético'!A24</f>
        <v xml:space="preserve"> 2.1.2 </v>
      </c>
      <c r="B17" s="282" t="s">
        <v>1449</v>
      </c>
      <c r="C17" s="269"/>
      <c r="D17" s="269" t="s">
        <v>1447</v>
      </c>
      <c r="E17" s="269">
        <f>2*1.45*0.9</f>
        <v>2.61</v>
      </c>
      <c r="F17" s="269">
        <f t="shared" si="0"/>
        <v>2.61</v>
      </c>
      <c r="G17" s="269" t="s">
        <v>1450</v>
      </c>
    </row>
    <row r="18" spans="1:7">
      <c r="A18" s="269" t="str">
        <f>'Orçamento Sintético'!A25</f>
        <v xml:space="preserve"> 2.1.3 </v>
      </c>
      <c r="B18" s="282" t="s">
        <v>1451</v>
      </c>
      <c r="C18" s="269"/>
      <c r="D18" s="269" t="s">
        <v>183</v>
      </c>
      <c r="E18" s="269">
        <v>5</v>
      </c>
      <c r="F18" s="269">
        <f t="shared" si="0"/>
        <v>5</v>
      </c>
      <c r="G18" s="269" t="s">
        <v>1452</v>
      </c>
    </row>
    <row r="19" spans="1:7">
      <c r="A19" s="269" t="s">
        <v>1453</v>
      </c>
      <c r="B19" s="282" t="s">
        <v>1454</v>
      </c>
      <c r="C19" s="269"/>
      <c r="D19" s="269" t="s">
        <v>1447</v>
      </c>
      <c r="E19" s="269">
        <f>2*8.6</f>
        <v>17.2</v>
      </c>
      <c r="F19" s="269">
        <f t="shared" si="0"/>
        <v>17.2</v>
      </c>
      <c r="G19" s="269" t="s">
        <v>1455</v>
      </c>
    </row>
    <row r="20" spans="1:7">
      <c r="A20" s="269" t="str">
        <f>'Orçamento Sintético'!A31</f>
        <v xml:space="preserve"> 2.1.9 </v>
      </c>
      <c r="B20" s="282" t="s">
        <v>1456</v>
      </c>
      <c r="C20" s="269"/>
      <c r="D20" s="269" t="s">
        <v>1457</v>
      </c>
      <c r="E20" s="269">
        <f>E18*5</f>
        <v>25</v>
      </c>
      <c r="F20" s="269">
        <f t="shared" si="0"/>
        <v>25</v>
      </c>
      <c r="G20" s="269" t="s">
        <v>1458</v>
      </c>
    </row>
    <row r="21" spans="1:7" ht="22.5">
      <c r="A21" s="269" t="str">
        <f>'Orçamento Sintético'!A33</f>
        <v xml:space="preserve"> 2.2.1 </v>
      </c>
      <c r="B21" s="282" t="s">
        <v>1459</v>
      </c>
      <c r="C21" s="269"/>
      <c r="D21" s="269" t="s">
        <v>1447</v>
      </c>
      <c r="E21" s="296">
        <f>1.93*1.95+3.8*0.45</f>
        <v>5.4734999999999996</v>
      </c>
      <c r="F21" s="296">
        <f t="shared" ref="F21:F34" si="1">E21</f>
        <v>5.4734999999999996</v>
      </c>
      <c r="G21" s="268" t="s">
        <v>1460</v>
      </c>
    </row>
    <row r="22" spans="1:7">
      <c r="A22" s="269" t="str">
        <f>'Orçamento Sintético'!A34</f>
        <v xml:space="preserve"> 2.2.2 </v>
      </c>
      <c r="B22" s="282" t="s">
        <v>1461</v>
      </c>
      <c r="C22" s="269"/>
      <c r="D22" s="269" t="s">
        <v>1447</v>
      </c>
      <c r="E22" s="296">
        <f>1.93*1.95+3.8*0.15</f>
        <v>4.3334999999999999</v>
      </c>
      <c r="F22" s="296">
        <f t="shared" si="1"/>
        <v>4.3334999999999999</v>
      </c>
      <c r="G22" s="269" t="s">
        <v>1462</v>
      </c>
    </row>
    <row r="23" spans="1:7">
      <c r="A23" s="269" t="str">
        <f>'Orçamento Sintético'!A35</f>
        <v xml:space="preserve"> 2.2.3 </v>
      </c>
      <c r="B23" s="282" t="s">
        <v>1463</v>
      </c>
      <c r="C23" s="269"/>
      <c r="D23" s="269" t="s">
        <v>183</v>
      </c>
      <c r="E23" s="269">
        <v>4</v>
      </c>
      <c r="F23" s="269">
        <f t="shared" si="1"/>
        <v>4</v>
      </c>
      <c r="G23" s="268" t="s">
        <v>1464</v>
      </c>
    </row>
    <row r="24" spans="1:7">
      <c r="A24" s="269" t="str">
        <f>'Orçamento Sintético'!A36</f>
        <v xml:space="preserve"> 2.2.4 </v>
      </c>
      <c r="B24" s="282" t="s">
        <v>1465</v>
      </c>
      <c r="C24" s="269"/>
      <c r="D24" s="269" t="s">
        <v>1466</v>
      </c>
      <c r="E24" s="296">
        <f>1.93*1.95*0.45+3.8*0.15*0.45</f>
        <v>1.9500749999999998</v>
      </c>
      <c r="F24" s="296">
        <f t="shared" si="1"/>
        <v>1.9500749999999998</v>
      </c>
      <c r="G24" s="269" t="s">
        <v>1467</v>
      </c>
    </row>
    <row r="25" spans="1:7">
      <c r="A25" s="269" t="str">
        <f>'Orçamento Sintético'!A38</f>
        <v xml:space="preserve"> 2.3.1 </v>
      </c>
      <c r="B25" s="282" t="s">
        <v>1468</v>
      </c>
      <c r="C25" s="269"/>
      <c r="D25" s="269" t="s">
        <v>183</v>
      </c>
      <c r="E25" s="269">
        <v>1</v>
      </c>
      <c r="F25" s="269">
        <f t="shared" si="1"/>
        <v>1</v>
      </c>
      <c r="G25" s="269" t="s">
        <v>1469</v>
      </c>
    </row>
    <row r="26" spans="1:7">
      <c r="A26" s="269" t="str">
        <f>'Orçamento Sintético'!A39</f>
        <v xml:space="preserve"> 2.3.2 </v>
      </c>
      <c r="B26" s="282" t="s">
        <v>1470</v>
      </c>
      <c r="C26" s="269"/>
      <c r="D26" s="269" t="s">
        <v>225</v>
      </c>
      <c r="E26" s="297">
        <f>E24+E21*0.01+E22*0.05</f>
        <v>2.2214849999999999</v>
      </c>
      <c r="F26" s="297">
        <f t="shared" si="1"/>
        <v>2.2214849999999999</v>
      </c>
      <c r="G26" s="269" t="s">
        <v>1471</v>
      </c>
    </row>
    <row r="27" spans="1:7">
      <c r="A27" s="269" t="str">
        <f>'Orçamento Sintético'!A40</f>
        <v xml:space="preserve"> 2.3.3 </v>
      </c>
      <c r="B27" s="282" t="s">
        <v>1472</v>
      </c>
      <c r="C27" s="269"/>
      <c r="D27" s="269" t="s">
        <v>1473</v>
      </c>
      <c r="E27" s="296">
        <f>E26*35</f>
        <v>77.751975000000002</v>
      </c>
      <c r="F27" s="296">
        <f t="shared" si="1"/>
        <v>77.751975000000002</v>
      </c>
      <c r="G27" s="269" t="s">
        <v>1474</v>
      </c>
    </row>
    <row r="28" spans="1:7" ht="34.5" customHeight="1">
      <c r="A28" s="269" t="str">
        <f>'Orçamento Sintético'!A43</f>
        <v xml:space="preserve"> 3.1.1 </v>
      </c>
      <c r="B28" s="450" t="s">
        <v>1475</v>
      </c>
      <c r="C28" s="450"/>
      <c r="D28" s="269" t="s">
        <v>183</v>
      </c>
      <c r="E28" s="269">
        <v>2.42</v>
      </c>
      <c r="F28" s="269">
        <f t="shared" si="1"/>
        <v>2.42</v>
      </c>
      <c r="G28" s="269" t="s">
        <v>1476</v>
      </c>
    </row>
    <row r="29" spans="1:7">
      <c r="A29" s="269" t="s">
        <v>1477</v>
      </c>
      <c r="B29" s="282" t="s">
        <v>1478</v>
      </c>
      <c r="C29" s="269"/>
      <c r="D29" s="269" t="s">
        <v>176</v>
      </c>
      <c r="E29" s="296">
        <f>E22</f>
        <v>4.3334999999999999</v>
      </c>
      <c r="F29" s="295">
        <f t="shared" si="1"/>
        <v>4.3334999999999999</v>
      </c>
      <c r="G29" s="269" t="s">
        <v>1462</v>
      </c>
    </row>
    <row r="30" spans="1:7">
      <c r="A30" s="269" t="s">
        <v>1479</v>
      </c>
      <c r="B30" s="282" t="s">
        <v>1480</v>
      </c>
      <c r="C30" s="269"/>
      <c r="D30" s="269" t="s">
        <v>1447</v>
      </c>
      <c r="E30" s="296">
        <f>3.8*0.15</f>
        <v>0.56999999999999995</v>
      </c>
      <c r="F30" s="296">
        <f>E30</f>
        <v>0.56999999999999995</v>
      </c>
      <c r="G30" s="269" t="s">
        <v>1462</v>
      </c>
    </row>
    <row r="31" spans="1:7" ht="22.5">
      <c r="A31" s="269" t="s">
        <v>1481</v>
      </c>
      <c r="B31" s="282" t="s">
        <v>1482</v>
      </c>
      <c r="C31" s="269"/>
      <c r="D31" s="269" t="s">
        <v>1447</v>
      </c>
      <c r="E31" s="296">
        <f>3.8*0.45</f>
        <v>1.71</v>
      </c>
      <c r="F31" s="296">
        <f>E31</f>
        <v>1.71</v>
      </c>
      <c r="G31" s="268" t="s">
        <v>1483</v>
      </c>
    </row>
    <row r="32" spans="1:7">
      <c r="A32" s="269" t="s">
        <v>1484</v>
      </c>
      <c r="B32" s="282" t="s">
        <v>1485</v>
      </c>
      <c r="C32" s="269"/>
      <c r="D32" s="269" t="s">
        <v>168</v>
      </c>
      <c r="E32" s="269">
        <f>5*8</f>
        <v>40</v>
      </c>
      <c r="F32" s="269">
        <f t="shared" si="1"/>
        <v>40</v>
      </c>
      <c r="G32" s="269" t="s">
        <v>1486</v>
      </c>
    </row>
    <row r="33" spans="1:7">
      <c r="A33" s="269" t="s">
        <v>1487</v>
      </c>
      <c r="B33" s="282" t="s">
        <v>1488</v>
      </c>
      <c r="C33" s="269"/>
      <c r="D33" s="269" t="s">
        <v>176</v>
      </c>
      <c r="E33" s="269">
        <f>1*0.15</f>
        <v>0.15</v>
      </c>
      <c r="F33" s="269">
        <f t="shared" si="1"/>
        <v>0.15</v>
      </c>
      <c r="G33" s="269" t="s">
        <v>1489</v>
      </c>
    </row>
    <row r="34" spans="1:7">
      <c r="A34" s="269" t="s">
        <v>1490</v>
      </c>
      <c r="B34" s="282" t="s">
        <v>1491</v>
      </c>
      <c r="C34" s="269"/>
      <c r="D34" s="269" t="s">
        <v>176</v>
      </c>
      <c r="E34" s="269">
        <f>0.3*1+2*0.15*1+2*0.3*0.15</f>
        <v>0.69</v>
      </c>
      <c r="F34" s="269">
        <f t="shared" si="1"/>
        <v>0.69</v>
      </c>
      <c r="G34" s="269" t="s">
        <v>1492</v>
      </c>
    </row>
    <row r="35" spans="1:7" ht="15" customHeight="1">
      <c r="A35" s="269" t="str">
        <f>'Orçamento Sintético'!A54</f>
        <v xml:space="preserve"> 3.3 </v>
      </c>
      <c r="B35" s="282" t="s">
        <v>1493</v>
      </c>
      <c r="C35" s="269"/>
      <c r="D35" s="451" t="s">
        <v>1494</v>
      </c>
      <c r="E35" s="451"/>
      <c r="F35" s="451"/>
      <c r="G35" s="451"/>
    </row>
    <row r="36" spans="1:7">
      <c r="A36" s="269">
        <f>'Orçamento Sintético'!A75</f>
        <v>4</v>
      </c>
      <c r="B36" s="282" t="s">
        <v>1495</v>
      </c>
      <c r="C36" s="269"/>
      <c r="D36" s="451" t="s">
        <v>1496</v>
      </c>
      <c r="E36" s="451"/>
      <c r="F36" s="451"/>
      <c r="G36" s="451"/>
    </row>
    <row r="37" spans="1:7">
      <c r="A37" s="269" t="str">
        <f>'Orçamento Sintético'!A85</f>
        <v xml:space="preserve"> 5.1 </v>
      </c>
      <c r="B37" s="254" t="str">
        <f>'Orçamento Sintético'!D85</f>
        <v>AS BUILT - ARQUITETURA</v>
      </c>
      <c r="D37" s="254" t="s">
        <v>176</v>
      </c>
      <c r="E37" s="254">
        <f>50.5*2</f>
        <v>101</v>
      </c>
      <c r="F37" s="269">
        <f t="shared" ref="F37:F39" si="2">E37</f>
        <v>101</v>
      </c>
      <c r="G37" s="254" t="s">
        <v>1497</v>
      </c>
    </row>
    <row r="38" spans="1:7">
      <c r="A38" s="269" t="str">
        <f>'Orçamento Sintético'!A87</f>
        <v xml:space="preserve"> 5.2 </v>
      </c>
      <c r="B38" s="254" t="str">
        <f>'Orçamento Sintético'!D87</f>
        <v>AS BUILT - ELÉTRICA</v>
      </c>
      <c r="D38" s="254" t="s">
        <v>176</v>
      </c>
      <c r="E38" s="254">
        <f t="shared" ref="E38:E39" si="3">50.5*2</f>
        <v>101</v>
      </c>
      <c r="F38" s="298">
        <f t="shared" si="2"/>
        <v>101</v>
      </c>
      <c r="G38" s="254" t="s">
        <v>1497</v>
      </c>
    </row>
    <row r="39" spans="1:7">
      <c r="A39" s="269" t="str">
        <f>'Orçamento Sintético'!A89</f>
        <v xml:space="preserve"> 5.3 </v>
      </c>
      <c r="B39" s="254" t="str">
        <f>'Orçamento Sintético'!D89</f>
        <v>LIMPEZA FINAL</v>
      </c>
      <c r="D39" s="254" t="s">
        <v>176</v>
      </c>
      <c r="E39" s="254">
        <f t="shared" si="3"/>
        <v>101</v>
      </c>
      <c r="F39" s="269">
        <f t="shared" si="2"/>
        <v>101</v>
      </c>
      <c r="G39" s="254" t="s">
        <v>1497</v>
      </c>
    </row>
  </sheetData>
  <mergeCells count="8">
    <mergeCell ref="B28:C28"/>
    <mergeCell ref="D35:G35"/>
    <mergeCell ref="D36:G36"/>
    <mergeCell ref="A1:G1"/>
    <mergeCell ref="A2:G2"/>
    <mergeCell ref="A3:G3"/>
    <mergeCell ref="A6:G6"/>
    <mergeCell ref="B13:C13"/>
  </mergeCells>
  <phoneticPr fontId="47" type="noConversion"/>
  <pageMargins left="0.39370078740157483" right="0.39370078740157483" top="0.39370078740157483" bottom="0.98425196850393704" header="0" footer="0.39370078740157483"/>
  <pageSetup paperSize="9" scale="75" firstPageNumber="179" orientation="portrait" useFirstPageNumber="1" r:id="rId1"/>
  <headerFooter>
    <oddHeader xml:space="preserve">&amp;L
&amp;C&amp;"Arial,Negrito"
</oddHeader>
    <oddFooter>&amp;RPágina &amp;P de 249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58339-D64D-4B68-BE08-E29A5C5E88AC}">
  <dimension ref="A1:M38"/>
  <sheetViews>
    <sheetView topLeftCell="A4" zoomScale="85" zoomScaleNormal="85" zoomScaleSheetLayoutView="100" workbookViewId="0">
      <selection activeCell="L14" sqref="L14"/>
    </sheetView>
  </sheetViews>
  <sheetFormatPr defaultColWidth="9.140625" defaultRowHeight="15"/>
  <cols>
    <col min="1" max="16384" width="9.140625" style="248"/>
  </cols>
  <sheetData>
    <row r="1" spans="1:9">
      <c r="A1" s="359"/>
      <c r="B1" s="359"/>
      <c r="C1" s="359"/>
      <c r="D1" s="359"/>
      <c r="E1" s="359"/>
      <c r="F1" s="359"/>
      <c r="G1" s="359"/>
      <c r="H1" s="359"/>
      <c r="I1" s="359"/>
    </row>
    <row r="2" spans="1:9">
      <c r="A2" s="359"/>
      <c r="B2" s="359"/>
      <c r="C2" s="359"/>
      <c r="D2" s="359"/>
      <c r="E2" s="359"/>
      <c r="F2" s="359"/>
      <c r="G2" s="359"/>
      <c r="H2" s="359"/>
      <c r="I2" s="359"/>
    </row>
    <row r="3" spans="1:9">
      <c r="A3" s="359"/>
      <c r="B3" s="359"/>
      <c r="C3" s="359"/>
      <c r="D3" s="359"/>
      <c r="E3" s="359"/>
      <c r="F3" s="359"/>
      <c r="G3" s="359"/>
      <c r="H3" s="359"/>
      <c r="I3" s="359"/>
    </row>
    <row r="4" spans="1:9">
      <c r="A4" s="359"/>
      <c r="B4" s="359"/>
      <c r="C4" s="359"/>
      <c r="D4" s="359"/>
      <c r="E4" s="359"/>
      <c r="F4" s="359"/>
      <c r="G4" s="359"/>
      <c r="H4" s="359"/>
      <c r="I4" s="359"/>
    </row>
    <row r="5" spans="1:9">
      <c r="A5" s="359"/>
      <c r="B5" s="359"/>
      <c r="C5" s="359"/>
      <c r="D5" s="359"/>
      <c r="E5" s="359"/>
      <c r="F5" s="359"/>
      <c r="G5" s="359"/>
      <c r="H5" s="359"/>
      <c r="I5" s="359"/>
    </row>
    <row r="6" spans="1:9">
      <c r="A6" s="359"/>
      <c r="B6" s="359"/>
      <c r="C6" s="359"/>
      <c r="D6" s="359"/>
      <c r="E6" s="359"/>
      <c r="F6" s="359"/>
      <c r="G6" s="359"/>
      <c r="H6" s="359"/>
      <c r="I6" s="359"/>
    </row>
    <row r="7" spans="1:9">
      <c r="A7" s="359"/>
      <c r="B7" s="359"/>
      <c r="C7" s="359"/>
      <c r="D7" s="359"/>
      <c r="E7" s="359"/>
      <c r="F7" s="359"/>
      <c r="G7" s="359"/>
      <c r="H7" s="359"/>
      <c r="I7" s="359"/>
    </row>
    <row r="8" spans="1:9">
      <c r="A8" s="359"/>
      <c r="B8" s="359"/>
      <c r="C8" s="359"/>
      <c r="D8" s="359"/>
      <c r="E8" s="359"/>
      <c r="F8" s="359"/>
      <c r="G8" s="359"/>
      <c r="H8" s="359"/>
      <c r="I8" s="359"/>
    </row>
    <row r="9" spans="1:9">
      <c r="A9" s="359"/>
      <c r="B9" s="359"/>
      <c r="C9" s="359"/>
      <c r="D9" s="359"/>
      <c r="E9" s="359"/>
      <c r="F9" s="359"/>
      <c r="G9" s="359"/>
      <c r="H9" s="359"/>
      <c r="I9" s="359"/>
    </row>
    <row r="10" spans="1:9">
      <c r="A10" s="359"/>
      <c r="B10" s="359"/>
      <c r="C10" s="359"/>
      <c r="D10" s="359"/>
      <c r="E10" s="359"/>
      <c r="F10" s="359"/>
      <c r="G10" s="359"/>
      <c r="H10" s="359"/>
      <c r="I10" s="359"/>
    </row>
    <row r="11" spans="1:9">
      <c r="A11" s="359"/>
      <c r="B11" s="359"/>
      <c r="C11" s="359"/>
      <c r="D11" s="359"/>
      <c r="E11" s="359"/>
      <c r="F11" s="359"/>
      <c r="G11" s="359"/>
      <c r="H11" s="359"/>
      <c r="I11" s="359"/>
    </row>
    <row r="12" spans="1:9">
      <c r="A12" s="359"/>
      <c r="B12" s="359"/>
      <c r="C12" s="359"/>
      <c r="D12" s="359"/>
      <c r="E12" s="359"/>
      <c r="F12" s="359"/>
      <c r="G12" s="359"/>
      <c r="H12" s="359"/>
      <c r="I12" s="359"/>
    </row>
    <row r="13" spans="1:9">
      <c r="A13" s="359"/>
      <c r="B13" s="359"/>
      <c r="C13" s="359"/>
      <c r="D13" s="359"/>
      <c r="E13" s="359"/>
      <c r="F13" s="359"/>
      <c r="G13" s="359"/>
      <c r="H13" s="359"/>
      <c r="I13" s="359"/>
    </row>
    <row r="14" spans="1:9">
      <c r="A14" s="359"/>
      <c r="B14" s="359"/>
      <c r="C14" s="359"/>
      <c r="D14" s="359"/>
      <c r="E14" s="359"/>
      <c r="F14" s="359"/>
      <c r="G14" s="359"/>
      <c r="H14" s="359"/>
      <c r="I14" s="359"/>
    </row>
    <row r="15" spans="1:9">
      <c r="A15" s="359"/>
      <c r="B15" s="359"/>
      <c r="C15" s="359"/>
      <c r="D15" s="359"/>
      <c r="E15" s="359"/>
      <c r="F15" s="359"/>
      <c r="G15" s="359"/>
      <c r="H15" s="359"/>
      <c r="I15" s="359"/>
    </row>
    <row r="16" spans="1:9">
      <c r="A16" s="359"/>
      <c r="B16" s="359"/>
      <c r="C16" s="359"/>
      <c r="D16" s="359"/>
      <c r="E16" s="359"/>
      <c r="F16" s="359"/>
      <c r="G16" s="359"/>
      <c r="H16" s="359"/>
      <c r="I16" s="359"/>
    </row>
    <row r="17" spans="1:13">
      <c r="A17" s="359"/>
      <c r="B17" s="359"/>
      <c r="C17" s="359"/>
      <c r="D17" s="359"/>
      <c r="E17" s="359"/>
      <c r="F17" s="359"/>
      <c r="G17" s="359"/>
      <c r="H17" s="359"/>
      <c r="I17" s="359"/>
    </row>
    <row r="18" spans="1:13">
      <c r="A18" s="359"/>
      <c r="B18" s="359"/>
      <c r="C18" s="359"/>
      <c r="D18" s="359"/>
      <c r="E18" s="359"/>
      <c r="F18" s="359"/>
      <c r="G18" s="359"/>
      <c r="H18" s="359"/>
      <c r="I18" s="359"/>
    </row>
    <row r="19" spans="1:13">
      <c r="A19" s="359"/>
      <c r="B19" s="359"/>
      <c r="C19" s="359"/>
      <c r="D19" s="359"/>
      <c r="E19" s="359"/>
      <c r="F19" s="359"/>
      <c r="G19" s="359"/>
      <c r="H19" s="359"/>
      <c r="I19" s="359"/>
    </row>
    <row r="20" spans="1:13">
      <c r="A20" s="359"/>
      <c r="B20" s="359"/>
      <c r="C20" s="359"/>
      <c r="D20" s="359"/>
      <c r="E20" s="359"/>
      <c r="F20" s="359"/>
      <c r="G20" s="359"/>
      <c r="H20" s="359"/>
      <c r="I20" s="359"/>
    </row>
    <row r="21" spans="1:13">
      <c r="A21" s="359"/>
      <c r="B21" s="359"/>
      <c r="C21" s="359"/>
      <c r="D21" s="359"/>
      <c r="E21" s="359"/>
      <c r="F21" s="359"/>
      <c r="G21" s="359"/>
      <c r="H21" s="359"/>
      <c r="I21" s="359"/>
      <c r="M21" s="247"/>
    </row>
    <row r="22" spans="1:13">
      <c r="A22" s="359"/>
      <c r="B22" s="359"/>
      <c r="C22" s="359"/>
      <c r="D22" s="359"/>
      <c r="E22" s="359"/>
      <c r="F22" s="359"/>
      <c r="G22" s="359"/>
      <c r="H22" s="359"/>
      <c r="I22" s="359"/>
    </row>
    <row r="23" spans="1:13">
      <c r="A23" s="359"/>
      <c r="B23" s="359"/>
      <c r="C23" s="359"/>
      <c r="D23" s="359"/>
      <c r="E23" s="359"/>
      <c r="F23" s="359"/>
      <c r="G23" s="359"/>
      <c r="H23" s="359"/>
      <c r="I23" s="359"/>
    </row>
    <row r="24" spans="1:13">
      <c r="A24" s="359"/>
      <c r="B24" s="359"/>
      <c r="C24" s="359"/>
      <c r="D24" s="359"/>
      <c r="E24" s="359"/>
      <c r="F24" s="359"/>
      <c r="G24" s="359"/>
      <c r="H24" s="359"/>
      <c r="I24" s="359"/>
    </row>
    <row r="25" spans="1:13">
      <c r="A25" s="359"/>
      <c r="B25" s="359"/>
      <c r="C25" s="359"/>
      <c r="D25" s="359"/>
      <c r="E25" s="359"/>
      <c r="F25" s="359"/>
      <c r="G25" s="359"/>
      <c r="H25" s="359"/>
      <c r="I25" s="359"/>
    </row>
    <row r="26" spans="1:13">
      <c r="A26" s="359"/>
      <c r="B26" s="359"/>
      <c r="C26" s="359"/>
      <c r="D26" s="359"/>
      <c r="E26" s="359"/>
      <c r="F26" s="359"/>
      <c r="G26" s="359"/>
      <c r="H26" s="359"/>
      <c r="I26" s="359"/>
    </row>
    <row r="27" spans="1:13">
      <c r="A27" s="359"/>
      <c r="B27" s="359"/>
      <c r="C27" s="359"/>
      <c r="D27" s="359"/>
      <c r="E27" s="359"/>
      <c r="F27" s="359"/>
      <c r="G27" s="359"/>
      <c r="H27" s="359"/>
      <c r="I27" s="359"/>
    </row>
    <row r="28" spans="1:13">
      <c r="A28" s="359"/>
      <c r="B28" s="359"/>
      <c r="C28" s="359"/>
      <c r="D28" s="359"/>
      <c r="E28" s="359"/>
      <c r="F28" s="359"/>
      <c r="G28" s="359"/>
      <c r="H28" s="359"/>
      <c r="I28" s="359"/>
    </row>
    <row r="29" spans="1:13">
      <c r="A29" s="359"/>
      <c r="B29" s="359"/>
      <c r="C29" s="359"/>
      <c r="D29" s="359"/>
      <c r="E29" s="359"/>
      <c r="F29" s="359"/>
      <c r="G29" s="359"/>
      <c r="H29" s="359"/>
      <c r="I29" s="359"/>
    </row>
    <row r="30" spans="1:13">
      <c r="A30" s="359"/>
      <c r="B30" s="359"/>
      <c r="C30" s="359"/>
      <c r="D30" s="359"/>
      <c r="E30" s="359"/>
      <c r="F30" s="359"/>
      <c r="G30" s="359"/>
      <c r="H30" s="359"/>
      <c r="I30" s="359"/>
    </row>
    <row r="31" spans="1:13">
      <c r="A31" s="359"/>
      <c r="B31" s="359"/>
      <c r="C31" s="359"/>
      <c r="D31" s="359"/>
      <c r="E31" s="359"/>
      <c r="F31" s="359"/>
      <c r="G31" s="359"/>
      <c r="H31" s="359"/>
      <c r="I31" s="359"/>
    </row>
    <row r="32" spans="1:13">
      <c r="A32" s="359"/>
      <c r="B32" s="359"/>
      <c r="C32" s="359"/>
      <c r="D32" s="359"/>
      <c r="E32" s="359"/>
      <c r="F32" s="359"/>
      <c r="G32" s="359"/>
      <c r="H32" s="359"/>
      <c r="I32" s="359"/>
    </row>
    <row r="33" spans="1:9">
      <c r="A33" s="359"/>
      <c r="B33" s="359"/>
      <c r="C33" s="359"/>
      <c r="D33" s="359"/>
      <c r="E33" s="359"/>
      <c r="F33" s="359"/>
      <c r="G33" s="359"/>
      <c r="H33" s="359"/>
      <c r="I33" s="359"/>
    </row>
    <row r="34" spans="1:9">
      <c r="A34" s="359"/>
      <c r="B34" s="359"/>
      <c r="C34" s="359"/>
      <c r="D34" s="359"/>
      <c r="E34" s="359"/>
      <c r="F34" s="359"/>
      <c r="G34" s="359"/>
      <c r="H34" s="359"/>
      <c r="I34" s="359"/>
    </row>
    <row r="35" spans="1:9">
      <c r="A35" s="359"/>
      <c r="B35" s="359"/>
      <c r="C35" s="359"/>
      <c r="D35" s="359"/>
      <c r="E35" s="359"/>
      <c r="F35" s="359"/>
      <c r="G35" s="359"/>
      <c r="H35" s="359"/>
      <c r="I35" s="359"/>
    </row>
    <row r="36" spans="1:9">
      <c r="A36" s="359"/>
      <c r="B36" s="359"/>
      <c r="C36" s="359"/>
      <c r="D36" s="359"/>
      <c r="E36" s="359"/>
      <c r="F36" s="359"/>
      <c r="G36" s="359"/>
      <c r="H36" s="359"/>
      <c r="I36" s="359"/>
    </row>
    <row r="37" spans="1:9">
      <c r="A37" s="359"/>
      <c r="B37" s="359"/>
      <c r="C37" s="359"/>
      <c r="D37" s="359"/>
      <c r="E37" s="359"/>
      <c r="F37" s="359"/>
      <c r="G37" s="359"/>
      <c r="H37" s="359"/>
      <c r="I37" s="359"/>
    </row>
    <row r="38" spans="1:9">
      <c r="A38" s="359"/>
      <c r="B38" s="359"/>
      <c r="C38" s="359"/>
      <c r="D38" s="359"/>
      <c r="E38" s="359"/>
      <c r="F38" s="359"/>
      <c r="G38" s="359"/>
      <c r="H38" s="359"/>
      <c r="I38" s="359"/>
    </row>
  </sheetData>
  <pageMargins left="0.51181102362204722" right="0.51181102362204722" top="0.78740157480314965" bottom="0.78740157480314965" header="0.31496062992125984" footer="0.31496062992125984"/>
  <pageSetup paperSize="9" scale="11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64816-04D5-4BDA-A2F4-3192FE6D0D4E}">
  <dimension ref="A1:AB64"/>
  <sheetViews>
    <sheetView topLeftCell="A25" zoomScale="70" zoomScaleNormal="70" workbookViewId="0">
      <selection activeCell="AE27" sqref="AE27"/>
    </sheetView>
  </sheetViews>
  <sheetFormatPr defaultRowHeight="15"/>
  <sheetData>
    <row r="1" spans="1:28">
      <c r="A1" s="452" t="s">
        <v>1498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4"/>
    </row>
    <row r="2" spans="1:28">
      <c r="A2" s="455" t="str">
        <f>'Mapa de cotações'!E70</f>
        <v>TK ELEVADORES BRASIL LTDA</v>
      </c>
      <c r="B2" s="455"/>
      <c r="C2" s="455"/>
      <c r="D2" s="455"/>
      <c r="E2" s="455"/>
      <c r="F2" s="455"/>
      <c r="G2" s="455"/>
      <c r="H2" s="455"/>
      <c r="I2" s="455"/>
      <c r="J2" s="455" t="str">
        <f>'Mapa de cotações'!F70</f>
        <v>VILLARTA ELEVADORES</v>
      </c>
      <c r="K2" s="455"/>
      <c r="L2" s="455"/>
      <c r="M2" s="455"/>
      <c r="N2" s="455"/>
      <c r="O2" s="455"/>
      <c r="P2" s="455"/>
      <c r="Q2" s="455"/>
      <c r="R2" s="455"/>
      <c r="S2" s="455" t="str">
        <f>'Mapa de cotações'!G70</f>
        <v>MONTELE ELEVADORES</v>
      </c>
      <c r="T2" s="455"/>
      <c r="U2" s="455"/>
      <c r="V2" s="455"/>
      <c r="W2" s="455"/>
      <c r="X2" s="455"/>
      <c r="Y2" s="455"/>
      <c r="Z2" s="455"/>
      <c r="AA2" s="455"/>
      <c r="AB2" s="348"/>
    </row>
    <row r="3" spans="1:28">
      <c r="A3" s="456"/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6"/>
      <c r="R3" s="456"/>
      <c r="S3" s="456"/>
      <c r="T3" s="456"/>
      <c r="U3" s="456"/>
      <c r="V3" s="456"/>
      <c r="W3" s="456"/>
      <c r="X3" s="456"/>
      <c r="Y3" s="456"/>
      <c r="Z3" s="456"/>
      <c r="AA3" s="456"/>
    </row>
    <row r="4" spans="1:28">
      <c r="A4" s="456"/>
      <c r="B4" s="456"/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</row>
    <row r="5" spans="1:28">
      <c r="A5" s="456"/>
      <c r="B5" s="456"/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</row>
    <row r="6" spans="1:28">
      <c r="A6" s="456"/>
      <c r="B6" s="456"/>
      <c r="C6" s="456"/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</row>
    <row r="7" spans="1:28">
      <c r="A7" s="456"/>
      <c r="B7" s="456"/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</row>
    <row r="8" spans="1:28">
      <c r="A8" s="456"/>
      <c r="B8" s="456"/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</row>
    <row r="9" spans="1:28">
      <c r="A9" s="456"/>
      <c r="B9" s="456"/>
      <c r="C9" s="456"/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</row>
    <row r="10" spans="1:28">
      <c r="A10" s="456"/>
      <c r="B10" s="456"/>
      <c r="C10" s="456"/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</row>
    <row r="11" spans="1:28">
      <c r="A11" s="456"/>
      <c r="B11" s="456"/>
      <c r="C11" s="456"/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</row>
    <row r="12" spans="1:28">
      <c r="A12" s="456"/>
      <c r="B12" s="456"/>
      <c r="C12" s="456"/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</row>
    <row r="13" spans="1:28">
      <c r="A13" s="456"/>
      <c r="B13" s="456"/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</row>
    <row r="14" spans="1:28">
      <c r="A14" s="456"/>
      <c r="B14" s="456"/>
      <c r="C14" s="456"/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</row>
    <row r="15" spans="1:28">
      <c r="A15" s="456"/>
      <c r="B15" s="456"/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</row>
    <row r="16" spans="1:28">
      <c r="A16" s="456"/>
      <c r="B16" s="456"/>
      <c r="C16" s="456"/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</row>
    <row r="17" spans="1:27">
      <c r="A17" s="456"/>
      <c r="B17" s="456"/>
      <c r="C17" s="456"/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</row>
    <row r="18" spans="1:27">
      <c r="A18" s="456"/>
      <c r="B18" s="456"/>
      <c r="C18" s="456"/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</row>
    <row r="19" spans="1:27">
      <c r="A19" s="456"/>
      <c r="B19" s="456"/>
      <c r="C19" s="456"/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</row>
    <row r="20" spans="1:27">
      <c r="A20" s="456"/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</row>
    <row r="21" spans="1:27">
      <c r="A21" s="456"/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</row>
    <row r="22" spans="1:27">
      <c r="A22" s="456"/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</row>
    <row r="23" spans="1:27">
      <c r="A23" s="456"/>
      <c r="B23" s="456"/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</row>
    <row r="24" spans="1:27">
      <c r="A24" s="456"/>
      <c r="B24" s="456"/>
      <c r="C24" s="456"/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</row>
    <row r="25" spans="1:27">
      <c r="A25" s="456"/>
      <c r="B25" s="456"/>
      <c r="C25" s="456"/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</row>
    <row r="26" spans="1:27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</row>
    <row r="27" spans="1:27">
      <c r="A27" s="456"/>
      <c r="B27" s="456"/>
      <c r="C27" s="456"/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</row>
    <row r="28" spans="1:27">
      <c r="A28" s="456"/>
      <c r="B28" s="456"/>
      <c r="C28" s="456"/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</row>
    <row r="29" spans="1:27">
      <c r="A29" s="456"/>
      <c r="B29" s="456"/>
      <c r="C29" s="456"/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</row>
    <row r="30" spans="1:27">
      <c r="A30" s="456"/>
      <c r="B30" s="456"/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</row>
    <row r="31" spans="1:27">
      <c r="A31" s="456"/>
      <c r="B31" s="456"/>
      <c r="C31" s="456"/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</row>
    <row r="32" spans="1:27">
      <c r="A32" s="456"/>
      <c r="B32" s="456"/>
      <c r="C32" s="456"/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</row>
    <row r="33" spans="1:27">
      <c r="A33" s="452" t="s">
        <v>1499</v>
      </c>
      <c r="B33" s="453"/>
      <c r="C33" s="453"/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54"/>
    </row>
    <row r="34" spans="1:27">
      <c r="A34" s="455" t="str">
        <f>'Mapa de cotações'!E14</f>
        <v>HONIX ELEVADORES</v>
      </c>
      <c r="B34" s="455"/>
      <c r="C34" s="455"/>
      <c r="D34" s="455"/>
      <c r="E34" s="455"/>
      <c r="F34" s="455"/>
      <c r="G34" s="455"/>
      <c r="H34" s="455"/>
      <c r="I34" s="455"/>
      <c r="J34" s="455" t="str">
        <f>'Mapa de cotações'!F63</f>
        <v>TK ELEVADORES</v>
      </c>
      <c r="K34" s="455"/>
      <c r="L34" s="455"/>
      <c r="M34" s="455"/>
      <c r="N34" s="455"/>
      <c r="O34" s="455"/>
      <c r="P34" s="455"/>
      <c r="Q34" s="455"/>
      <c r="R34" s="455"/>
      <c r="S34" s="455" t="str">
        <f>'Mapa de cotações'!G70</f>
        <v>MONTELE ELEVADORES</v>
      </c>
      <c r="T34" s="455"/>
      <c r="U34" s="455"/>
      <c r="V34" s="455"/>
      <c r="W34" s="455"/>
      <c r="X34" s="455"/>
      <c r="Y34" s="455"/>
      <c r="Z34" s="455"/>
      <c r="AA34" s="455"/>
    </row>
    <row r="35" spans="1:27">
      <c r="A35" s="456"/>
      <c r="B35" s="456"/>
      <c r="C35" s="456"/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</row>
    <row r="36" spans="1:27">
      <c r="A36" s="456"/>
      <c r="B36" s="456"/>
      <c r="C36" s="456"/>
      <c r="D36" s="456"/>
      <c r="E36" s="456"/>
      <c r="F36" s="456"/>
      <c r="G36" s="456"/>
      <c r="H36" s="456"/>
      <c r="I36" s="456"/>
      <c r="J36" s="456"/>
      <c r="K36" s="456"/>
      <c r="L36" s="456"/>
      <c r="M36" s="456"/>
      <c r="N36" s="456"/>
      <c r="O36" s="456"/>
      <c r="P36" s="456"/>
      <c r="Q36" s="456"/>
      <c r="R36" s="456"/>
      <c r="S36" s="456"/>
      <c r="T36" s="456"/>
      <c r="U36" s="456"/>
      <c r="V36" s="456"/>
      <c r="W36" s="456"/>
      <c r="X36" s="456"/>
      <c r="Y36" s="456"/>
      <c r="Z36" s="456"/>
      <c r="AA36" s="456"/>
    </row>
    <row r="37" spans="1:27">
      <c r="A37" s="456"/>
      <c r="B37" s="456"/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</row>
    <row r="38" spans="1:27">
      <c r="A38" s="456"/>
      <c r="B38" s="456"/>
      <c r="C38" s="456"/>
      <c r="D38" s="456"/>
      <c r="E38" s="456"/>
      <c r="F38" s="456"/>
      <c r="G38" s="456"/>
      <c r="H38" s="456"/>
      <c r="I38" s="456"/>
      <c r="J38" s="456"/>
      <c r="K38" s="456"/>
      <c r="L38" s="456"/>
      <c r="M38" s="456"/>
      <c r="N38" s="456"/>
      <c r="O38" s="456"/>
      <c r="P38" s="456"/>
      <c r="Q38" s="456"/>
      <c r="R38" s="456"/>
      <c r="S38" s="456"/>
      <c r="T38" s="456"/>
      <c r="U38" s="456"/>
      <c r="V38" s="456"/>
      <c r="W38" s="456"/>
      <c r="X38" s="456"/>
      <c r="Y38" s="456"/>
      <c r="Z38" s="456"/>
      <c r="AA38" s="456"/>
    </row>
    <row r="39" spans="1:27">
      <c r="A39" s="456"/>
      <c r="B39" s="456"/>
      <c r="C39" s="456"/>
      <c r="D39" s="456"/>
      <c r="E39" s="456"/>
      <c r="F39" s="456"/>
      <c r="G39" s="456"/>
      <c r="H39" s="456"/>
      <c r="I39" s="456"/>
      <c r="J39" s="456"/>
      <c r="K39" s="456"/>
      <c r="L39" s="456"/>
      <c r="M39" s="456"/>
      <c r="N39" s="456"/>
      <c r="O39" s="456"/>
      <c r="P39" s="456"/>
      <c r="Q39" s="456"/>
      <c r="R39" s="456"/>
      <c r="S39" s="456"/>
      <c r="T39" s="456"/>
      <c r="U39" s="456"/>
      <c r="V39" s="456"/>
      <c r="W39" s="456"/>
      <c r="X39" s="456"/>
      <c r="Y39" s="456"/>
      <c r="Z39" s="456"/>
      <c r="AA39" s="456"/>
    </row>
    <row r="40" spans="1:27">
      <c r="A40" s="456"/>
      <c r="B40" s="456"/>
      <c r="C40" s="456"/>
      <c r="D40" s="456"/>
      <c r="E40" s="456"/>
      <c r="F40" s="456"/>
      <c r="G40" s="456"/>
      <c r="H40" s="456"/>
      <c r="I40" s="456"/>
      <c r="J40" s="456"/>
      <c r="K40" s="456"/>
      <c r="L40" s="456"/>
      <c r="M40" s="456"/>
      <c r="N40" s="456"/>
      <c r="O40" s="456"/>
      <c r="P40" s="456"/>
      <c r="Q40" s="456"/>
      <c r="R40" s="456"/>
      <c r="S40" s="456"/>
      <c r="T40" s="456"/>
      <c r="U40" s="456"/>
      <c r="V40" s="456"/>
      <c r="W40" s="456"/>
      <c r="X40" s="456"/>
      <c r="Y40" s="456"/>
      <c r="Z40" s="456"/>
      <c r="AA40" s="456"/>
    </row>
    <row r="41" spans="1:27">
      <c r="A41" s="456"/>
      <c r="B41" s="456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O41" s="456"/>
      <c r="P41" s="456"/>
      <c r="Q41" s="456"/>
      <c r="R41" s="456"/>
      <c r="S41" s="456"/>
      <c r="T41" s="456"/>
      <c r="U41" s="456"/>
      <c r="V41" s="456"/>
      <c r="W41" s="456"/>
      <c r="X41" s="456"/>
      <c r="Y41" s="456"/>
      <c r="Z41" s="456"/>
      <c r="AA41" s="456"/>
    </row>
    <row r="42" spans="1:27">
      <c r="A42" s="456"/>
      <c r="B42" s="456"/>
      <c r="C42" s="456"/>
      <c r="D42" s="456"/>
      <c r="E42" s="456"/>
      <c r="F42" s="456"/>
      <c r="G42" s="456"/>
      <c r="H42" s="456"/>
      <c r="I42" s="456"/>
      <c r="J42" s="456"/>
      <c r="K42" s="456"/>
      <c r="L42" s="456"/>
      <c r="M42" s="456"/>
      <c r="N42" s="456"/>
      <c r="O42" s="456"/>
      <c r="P42" s="456"/>
      <c r="Q42" s="456"/>
      <c r="R42" s="456"/>
      <c r="S42" s="456"/>
      <c r="T42" s="456"/>
      <c r="U42" s="456"/>
      <c r="V42" s="456"/>
      <c r="W42" s="456"/>
      <c r="X42" s="456"/>
      <c r="Y42" s="456"/>
      <c r="Z42" s="456"/>
      <c r="AA42" s="456"/>
    </row>
    <row r="43" spans="1:27">
      <c r="A43" s="456"/>
      <c r="B43" s="456"/>
      <c r="C43" s="456"/>
      <c r="D43" s="456"/>
      <c r="E43" s="456"/>
      <c r="F43" s="456"/>
      <c r="G43" s="456"/>
      <c r="H43" s="456"/>
      <c r="I43" s="456"/>
      <c r="J43" s="456"/>
      <c r="K43" s="456"/>
      <c r="L43" s="456"/>
      <c r="M43" s="456"/>
      <c r="N43" s="456"/>
      <c r="O43" s="456"/>
      <c r="P43" s="456"/>
      <c r="Q43" s="456"/>
      <c r="R43" s="456"/>
      <c r="S43" s="456"/>
      <c r="T43" s="456"/>
      <c r="U43" s="456"/>
      <c r="V43" s="456"/>
      <c r="W43" s="456"/>
      <c r="X43" s="456"/>
      <c r="Y43" s="456"/>
      <c r="Z43" s="456"/>
      <c r="AA43" s="456"/>
    </row>
    <row r="44" spans="1:27">
      <c r="A44" s="456"/>
      <c r="B44" s="456"/>
      <c r="C44" s="456"/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</row>
    <row r="45" spans="1:27">
      <c r="A45" s="456"/>
      <c r="B45" s="456"/>
      <c r="C45" s="456"/>
      <c r="D45" s="456"/>
      <c r="E45" s="456"/>
      <c r="F45" s="456"/>
      <c r="G45" s="456"/>
      <c r="H45" s="456"/>
      <c r="I45" s="456"/>
      <c r="J45" s="456"/>
      <c r="K45" s="456"/>
      <c r="L45" s="456"/>
      <c r="M45" s="456"/>
      <c r="N45" s="456"/>
      <c r="O45" s="456"/>
      <c r="P45" s="456"/>
      <c r="Q45" s="456"/>
      <c r="R45" s="456"/>
      <c r="S45" s="456"/>
      <c r="T45" s="456"/>
      <c r="U45" s="456"/>
      <c r="V45" s="456"/>
      <c r="W45" s="456"/>
      <c r="X45" s="456"/>
      <c r="Y45" s="456"/>
      <c r="Z45" s="456"/>
      <c r="AA45" s="456"/>
    </row>
    <row r="46" spans="1:27">
      <c r="A46" s="456"/>
      <c r="B46" s="456"/>
      <c r="C46" s="456"/>
      <c r="D46" s="456"/>
      <c r="E46" s="456"/>
      <c r="F46" s="456"/>
      <c r="G46" s="456"/>
      <c r="H46" s="456"/>
      <c r="I46" s="456"/>
      <c r="J46" s="456"/>
      <c r="K46" s="456"/>
      <c r="L46" s="456"/>
      <c r="M46" s="456"/>
      <c r="N46" s="456"/>
      <c r="O46" s="456"/>
      <c r="P46" s="456"/>
      <c r="Q46" s="456"/>
      <c r="R46" s="456"/>
      <c r="S46" s="456"/>
      <c r="T46" s="456"/>
      <c r="U46" s="456"/>
      <c r="V46" s="456"/>
      <c r="W46" s="456"/>
      <c r="X46" s="456"/>
      <c r="Y46" s="456"/>
      <c r="Z46" s="456"/>
      <c r="AA46" s="456"/>
    </row>
    <row r="47" spans="1:27">
      <c r="A47" s="456"/>
      <c r="B47" s="456"/>
      <c r="C47" s="456"/>
      <c r="D47" s="456"/>
      <c r="E47" s="456"/>
      <c r="F47" s="456"/>
      <c r="G47" s="456"/>
      <c r="H47" s="456"/>
      <c r="I47" s="456"/>
      <c r="J47" s="456"/>
      <c r="K47" s="456"/>
      <c r="L47" s="456"/>
      <c r="M47" s="456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6"/>
      <c r="Y47" s="456"/>
      <c r="Z47" s="456"/>
      <c r="AA47" s="456"/>
    </row>
    <row r="48" spans="1:27">
      <c r="A48" s="456"/>
      <c r="B48" s="456"/>
      <c r="C48" s="456"/>
      <c r="D48" s="456"/>
      <c r="E48" s="456"/>
      <c r="F48" s="456"/>
      <c r="G48" s="456"/>
      <c r="H48" s="456"/>
      <c r="I48" s="456"/>
      <c r="J48" s="456"/>
      <c r="K48" s="456"/>
      <c r="L48" s="456"/>
      <c r="M48" s="456"/>
      <c r="N48" s="456"/>
      <c r="O48" s="456"/>
      <c r="P48" s="456"/>
      <c r="Q48" s="456"/>
      <c r="R48" s="456"/>
      <c r="S48" s="456"/>
      <c r="T48" s="456"/>
      <c r="U48" s="456"/>
      <c r="V48" s="456"/>
      <c r="W48" s="456"/>
      <c r="X48" s="456"/>
      <c r="Y48" s="456"/>
      <c r="Z48" s="456"/>
      <c r="AA48" s="456"/>
    </row>
    <row r="49" spans="1:27">
      <c r="A49" s="456"/>
      <c r="B49" s="456"/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O49" s="456"/>
      <c r="P49" s="456"/>
      <c r="Q49" s="456"/>
      <c r="R49" s="456"/>
      <c r="S49" s="456"/>
      <c r="T49" s="456"/>
      <c r="U49" s="456"/>
      <c r="V49" s="456"/>
      <c r="W49" s="456"/>
      <c r="X49" s="456"/>
      <c r="Y49" s="456"/>
      <c r="Z49" s="456"/>
      <c r="AA49" s="456"/>
    </row>
    <row r="50" spans="1:27">
      <c r="A50" s="456"/>
      <c r="B50" s="456"/>
      <c r="C50" s="456"/>
      <c r="D50" s="456"/>
      <c r="E50" s="456"/>
      <c r="F50" s="456"/>
      <c r="G50" s="456"/>
      <c r="H50" s="456"/>
      <c r="I50" s="456"/>
      <c r="J50" s="456"/>
      <c r="K50" s="456"/>
      <c r="L50" s="456"/>
      <c r="M50" s="456"/>
      <c r="N50" s="456"/>
      <c r="O50" s="456"/>
      <c r="P50" s="456"/>
      <c r="Q50" s="456"/>
      <c r="R50" s="456"/>
      <c r="S50" s="456"/>
      <c r="T50" s="456"/>
      <c r="U50" s="456"/>
      <c r="V50" s="456"/>
      <c r="W50" s="456"/>
      <c r="X50" s="456"/>
      <c r="Y50" s="456"/>
      <c r="Z50" s="456"/>
      <c r="AA50" s="456"/>
    </row>
    <row r="51" spans="1:27">
      <c r="A51" s="456"/>
      <c r="B51" s="456"/>
      <c r="C51" s="456"/>
      <c r="D51" s="456"/>
      <c r="E51" s="456"/>
      <c r="F51" s="456"/>
      <c r="G51" s="456"/>
      <c r="H51" s="456"/>
      <c r="I51" s="456"/>
      <c r="J51" s="456"/>
      <c r="K51" s="456"/>
      <c r="L51" s="456"/>
      <c r="M51" s="456"/>
      <c r="N51" s="456"/>
      <c r="O51" s="456"/>
      <c r="P51" s="456"/>
      <c r="Q51" s="456"/>
      <c r="R51" s="456"/>
      <c r="S51" s="456"/>
      <c r="T51" s="456"/>
      <c r="U51" s="456"/>
      <c r="V51" s="456"/>
      <c r="W51" s="456"/>
      <c r="X51" s="456"/>
      <c r="Y51" s="456"/>
      <c r="Z51" s="456"/>
      <c r="AA51" s="456"/>
    </row>
    <row r="52" spans="1:27">
      <c r="A52" s="456"/>
      <c r="B52" s="456"/>
      <c r="C52" s="456"/>
      <c r="D52" s="456"/>
      <c r="E52" s="456"/>
      <c r="F52" s="456"/>
      <c r="G52" s="456"/>
      <c r="H52" s="456"/>
      <c r="I52" s="456"/>
      <c r="J52" s="456"/>
      <c r="K52" s="456"/>
      <c r="L52" s="456"/>
      <c r="M52" s="456"/>
      <c r="N52" s="456"/>
      <c r="O52" s="456"/>
      <c r="P52" s="456"/>
      <c r="Q52" s="456"/>
      <c r="R52" s="456"/>
      <c r="S52" s="456"/>
      <c r="T52" s="456"/>
      <c r="U52" s="456"/>
      <c r="V52" s="456"/>
      <c r="W52" s="456"/>
      <c r="X52" s="456"/>
      <c r="Y52" s="456"/>
      <c r="Z52" s="456"/>
      <c r="AA52" s="456"/>
    </row>
    <row r="53" spans="1:27">
      <c r="A53" s="456"/>
      <c r="B53" s="456"/>
      <c r="C53" s="456"/>
      <c r="D53" s="456"/>
      <c r="E53" s="456"/>
      <c r="F53" s="456"/>
      <c r="G53" s="456"/>
      <c r="H53" s="456"/>
      <c r="I53" s="456"/>
      <c r="J53" s="456"/>
      <c r="K53" s="456"/>
      <c r="L53" s="456"/>
      <c r="M53" s="456"/>
      <c r="N53" s="456"/>
      <c r="O53" s="456"/>
      <c r="P53" s="456"/>
      <c r="Q53" s="456"/>
      <c r="R53" s="456"/>
      <c r="S53" s="456"/>
      <c r="T53" s="456"/>
      <c r="U53" s="456"/>
      <c r="V53" s="456"/>
      <c r="W53" s="456"/>
      <c r="X53" s="456"/>
      <c r="Y53" s="456"/>
      <c r="Z53" s="456"/>
      <c r="AA53" s="456"/>
    </row>
    <row r="54" spans="1:27">
      <c r="A54" s="456"/>
      <c r="B54" s="456"/>
      <c r="C54" s="456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6"/>
      <c r="AA54" s="456"/>
    </row>
    <row r="55" spans="1:27">
      <c r="A55" s="456"/>
      <c r="B55" s="456"/>
      <c r="C55" s="456"/>
      <c r="D55" s="456"/>
      <c r="E55" s="456"/>
      <c r="F55" s="456"/>
      <c r="G55" s="456"/>
      <c r="H55" s="456"/>
      <c r="I55" s="456"/>
      <c r="J55" s="456"/>
      <c r="K55" s="456"/>
      <c r="L55" s="456"/>
      <c r="M55" s="456"/>
      <c r="N55" s="456"/>
      <c r="O55" s="456"/>
      <c r="P55" s="456"/>
      <c r="Q55" s="456"/>
      <c r="R55" s="456"/>
      <c r="S55" s="456"/>
      <c r="T55" s="456"/>
      <c r="U55" s="456"/>
      <c r="V55" s="456"/>
      <c r="W55" s="456"/>
      <c r="X55" s="456"/>
      <c r="Y55" s="456"/>
      <c r="Z55" s="456"/>
      <c r="AA55" s="456"/>
    </row>
    <row r="56" spans="1:27">
      <c r="A56" s="456"/>
      <c r="B56" s="456"/>
      <c r="C56" s="456"/>
      <c r="D56" s="456"/>
      <c r="E56" s="456"/>
      <c r="F56" s="456"/>
      <c r="G56" s="456"/>
      <c r="H56" s="456"/>
      <c r="I56" s="456"/>
      <c r="J56" s="456"/>
      <c r="K56" s="456"/>
      <c r="L56" s="456"/>
      <c r="M56" s="456"/>
      <c r="N56" s="456"/>
      <c r="O56" s="456"/>
      <c r="P56" s="456"/>
      <c r="Q56" s="456"/>
      <c r="R56" s="456"/>
      <c r="S56" s="456"/>
      <c r="T56" s="456"/>
      <c r="U56" s="456"/>
      <c r="V56" s="456"/>
      <c r="W56" s="456"/>
      <c r="X56" s="456"/>
      <c r="Y56" s="456"/>
      <c r="Z56" s="456"/>
      <c r="AA56" s="456"/>
    </row>
    <row r="57" spans="1:27">
      <c r="A57" s="456"/>
      <c r="B57" s="456"/>
      <c r="C57" s="456"/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6"/>
      <c r="O57" s="456"/>
      <c r="P57" s="456"/>
      <c r="Q57" s="456"/>
      <c r="R57" s="456"/>
      <c r="S57" s="456"/>
      <c r="T57" s="456"/>
      <c r="U57" s="456"/>
      <c r="V57" s="456"/>
      <c r="W57" s="456"/>
      <c r="X57" s="456"/>
      <c r="Y57" s="456"/>
      <c r="Z57" s="456"/>
      <c r="AA57" s="456"/>
    </row>
    <row r="58" spans="1:27">
      <c r="A58" s="456"/>
      <c r="B58" s="456"/>
      <c r="C58" s="456"/>
      <c r="D58" s="456"/>
      <c r="E58" s="456"/>
      <c r="F58" s="456"/>
      <c r="G58" s="456"/>
      <c r="H58" s="456"/>
      <c r="I58" s="456"/>
      <c r="J58" s="456"/>
      <c r="K58" s="456"/>
      <c r="L58" s="456"/>
      <c r="M58" s="456"/>
      <c r="N58" s="456"/>
      <c r="O58" s="456"/>
      <c r="P58" s="456"/>
      <c r="Q58" s="456"/>
      <c r="R58" s="456"/>
      <c r="S58" s="456"/>
      <c r="T58" s="456"/>
      <c r="U58" s="456"/>
      <c r="V58" s="456"/>
      <c r="W58" s="456"/>
      <c r="X58" s="456"/>
      <c r="Y58" s="456"/>
      <c r="Z58" s="456"/>
      <c r="AA58" s="456"/>
    </row>
    <row r="59" spans="1:27">
      <c r="A59" s="456"/>
      <c r="B59" s="456"/>
      <c r="C59" s="456"/>
      <c r="D59" s="456"/>
      <c r="E59" s="456"/>
      <c r="F59" s="456"/>
      <c r="G59" s="456"/>
      <c r="H59" s="456"/>
      <c r="I59" s="456"/>
      <c r="J59" s="456"/>
      <c r="K59" s="456"/>
      <c r="L59" s="456"/>
      <c r="M59" s="456"/>
      <c r="N59" s="456"/>
      <c r="O59" s="456"/>
      <c r="P59" s="456"/>
      <c r="Q59" s="456"/>
      <c r="R59" s="456"/>
      <c r="S59" s="456"/>
      <c r="T59" s="456"/>
      <c r="U59" s="456"/>
      <c r="V59" s="456"/>
      <c r="W59" s="456"/>
      <c r="X59" s="456"/>
      <c r="Y59" s="456"/>
      <c r="Z59" s="456"/>
      <c r="AA59" s="456"/>
    </row>
    <row r="60" spans="1:27">
      <c r="A60" s="456"/>
      <c r="B60" s="456"/>
      <c r="C60" s="456"/>
      <c r="D60" s="456"/>
      <c r="E60" s="456"/>
      <c r="F60" s="456"/>
      <c r="G60" s="456"/>
      <c r="H60" s="456"/>
      <c r="I60" s="456"/>
      <c r="J60" s="456"/>
      <c r="K60" s="456"/>
      <c r="L60" s="456"/>
      <c r="M60" s="456"/>
      <c r="N60" s="456"/>
      <c r="O60" s="456"/>
      <c r="P60" s="456"/>
      <c r="Q60" s="456"/>
      <c r="R60" s="456"/>
      <c r="S60" s="456"/>
      <c r="T60" s="456"/>
      <c r="U60" s="456"/>
      <c r="V60" s="456"/>
      <c r="W60" s="456"/>
      <c r="X60" s="456"/>
      <c r="Y60" s="456"/>
      <c r="Z60" s="456"/>
      <c r="AA60" s="456"/>
    </row>
    <row r="61" spans="1:27">
      <c r="A61" s="456"/>
      <c r="B61" s="456"/>
      <c r="C61" s="456"/>
      <c r="D61" s="456"/>
      <c r="E61" s="456"/>
      <c r="F61" s="456"/>
      <c r="G61" s="456"/>
      <c r="H61" s="456"/>
      <c r="I61" s="456"/>
      <c r="J61" s="456"/>
      <c r="K61" s="456"/>
      <c r="L61" s="456"/>
      <c r="M61" s="456"/>
      <c r="N61" s="456"/>
      <c r="O61" s="456"/>
      <c r="P61" s="456"/>
      <c r="Q61" s="456"/>
      <c r="R61" s="456"/>
      <c r="S61" s="456"/>
      <c r="T61" s="456"/>
      <c r="U61" s="456"/>
      <c r="V61" s="456"/>
      <c r="W61" s="456"/>
      <c r="X61" s="456"/>
      <c r="Y61" s="456"/>
      <c r="Z61" s="456"/>
      <c r="AA61" s="456"/>
    </row>
    <row r="62" spans="1:27">
      <c r="A62" s="456"/>
      <c r="B62" s="456"/>
      <c r="C62" s="456"/>
      <c r="D62" s="456"/>
      <c r="E62" s="456"/>
      <c r="F62" s="456"/>
      <c r="G62" s="456"/>
      <c r="H62" s="456"/>
      <c r="I62" s="456"/>
      <c r="J62" s="456"/>
      <c r="K62" s="456"/>
      <c r="L62" s="456"/>
      <c r="M62" s="456"/>
      <c r="N62" s="456"/>
      <c r="O62" s="456"/>
      <c r="P62" s="456"/>
      <c r="Q62" s="456"/>
      <c r="R62" s="456"/>
      <c r="S62" s="456"/>
      <c r="T62" s="456"/>
      <c r="U62" s="456"/>
      <c r="V62" s="456"/>
      <c r="W62" s="456"/>
      <c r="X62" s="456"/>
      <c r="Y62" s="456"/>
      <c r="Z62" s="456"/>
      <c r="AA62" s="456"/>
    </row>
    <row r="63" spans="1:27">
      <c r="A63" s="456"/>
      <c r="B63" s="456"/>
      <c r="C63" s="456"/>
      <c r="D63" s="456"/>
      <c r="E63" s="456"/>
      <c r="F63" s="456"/>
      <c r="G63" s="456"/>
      <c r="H63" s="456"/>
      <c r="I63" s="456"/>
      <c r="J63" s="456"/>
      <c r="K63" s="456"/>
      <c r="L63" s="456"/>
      <c r="M63" s="456"/>
      <c r="N63" s="456"/>
      <c r="O63" s="456"/>
      <c r="P63" s="456"/>
      <c r="Q63" s="456"/>
      <c r="R63" s="456"/>
      <c r="S63" s="456"/>
      <c r="T63" s="456"/>
      <c r="U63" s="456"/>
      <c r="V63" s="456"/>
      <c r="W63" s="456"/>
      <c r="X63" s="456"/>
      <c r="Y63" s="456"/>
      <c r="Z63" s="456"/>
      <c r="AA63" s="456"/>
    </row>
    <row r="64" spans="1:27">
      <c r="A64" s="456"/>
      <c r="B64" s="456"/>
      <c r="C64" s="456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6"/>
      <c r="O64" s="456"/>
      <c r="P64" s="456"/>
      <c r="Q64" s="456"/>
      <c r="R64" s="456"/>
      <c r="S64" s="456"/>
      <c r="T64" s="456"/>
      <c r="U64" s="456"/>
      <c r="V64" s="456"/>
      <c r="W64" s="456"/>
      <c r="X64" s="456"/>
      <c r="Y64" s="456"/>
      <c r="Z64" s="456"/>
      <c r="AA64" s="456"/>
    </row>
  </sheetData>
  <mergeCells count="14">
    <mergeCell ref="A1:AA1"/>
    <mergeCell ref="A34:I34"/>
    <mergeCell ref="J34:R34"/>
    <mergeCell ref="S34:AA34"/>
    <mergeCell ref="A35:I64"/>
    <mergeCell ref="J35:R64"/>
    <mergeCell ref="S35:AA64"/>
    <mergeCell ref="A3:I32"/>
    <mergeCell ref="A2:I2"/>
    <mergeCell ref="J3:R32"/>
    <mergeCell ref="J2:R2"/>
    <mergeCell ref="S2:AA2"/>
    <mergeCell ref="S3:AA32"/>
    <mergeCell ref="A33:AA3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446A2-C9F2-4CEF-A6A0-F5E9DDBEA506}">
  <sheetPr>
    <pageSetUpPr fitToPage="1"/>
  </sheetPr>
  <dimension ref="A1:F60"/>
  <sheetViews>
    <sheetView view="pageBreakPreview" topLeftCell="A33" zoomScale="85" zoomScaleSheetLayoutView="85" workbookViewId="0">
      <selection activeCell="L56" sqref="L56"/>
    </sheetView>
  </sheetViews>
  <sheetFormatPr defaultColWidth="9.140625" defaultRowHeight="12.75"/>
  <cols>
    <col min="1" max="1" width="16.5703125" style="7" customWidth="1"/>
    <col min="2" max="2" width="14.42578125" style="7" customWidth="1"/>
    <col min="3" max="3" width="40.140625" style="7" customWidth="1"/>
    <col min="4" max="4" width="16.42578125" style="7" customWidth="1"/>
    <col min="5" max="5" width="21.85546875" style="7" customWidth="1"/>
    <col min="6" max="16384" width="9.140625" style="7"/>
  </cols>
  <sheetData>
    <row r="1" spans="1:6" ht="15">
      <c r="A1" s="66"/>
      <c r="B1" s="66"/>
      <c r="C1" s="67"/>
      <c r="D1" s="68"/>
      <c r="E1" s="69"/>
      <c r="F1" s="70"/>
    </row>
    <row r="2" spans="1:6" ht="15">
      <c r="A2" s="378" t="s">
        <v>0</v>
      </c>
      <c r="B2" s="378"/>
      <c r="C2" s="378"/>
      <c r="D2" s="378"/>
      <c r="E2" s="378"/>
      <c r="F2" s="378"/>
    </row>
    <row r="3" spans="1:6" ht="15">
      <c r="A3" s="378" t="s">
        <v>1</v>
      </c>
      <c r="B3" s="378"/>
      <c r="C3" s="378"/>
      <c r="D3" s="378"/>
      <c r="E3" s="378"/>
      <c r="F3" s="378"/>
    </row>
    <row r="4" spans="1:6" ht="15">
      <c r="A4" s="378" t="s">
        <v>2</v>
      </c>
      <c r="B4" s="378"/>
      <c r="C4" s="378"/>
      <c r="D4" s="378"/>
      <c r="E4" s="378"/>
      <c r="F4" s="378"/>
    </row>
    <row r="5" spans="1:6" ht="15">
      <c r="A5" s="72"/>
      <c r="B5" s="72"/>
      <c r="C5" s="67" t="s">
        <v>3</v>
      </c>
      <c r="D5" s="73"/>
      <c r="E5" s="71"/>
      <c r="F5" s="74"/>
    </row>
    <row r="6" spans="1:6" ht="7.5" customHeight="1">
      <c r="A6" s="72"/>
      <c r="B6" s="72"/>
      <c r="C6" s="67"/>
      <c r="D6" s="73"/>
      <c r="E6" s="75"/>
      <c r="F6" s="70"/>
    </row>
    <row r="7" spans="1:6" ht="21">
      <c r="A7" s="379" t="s">
        <v>39</v>
      </c>
      <c r="B7" s="379"/>
      <c r="C7" s="379"/>
      <c r="D7" s="379"/>
      <c r="E7" s="379"/>
      <c r="F7" s="379"/>
    </row>
    <row r="8" spans="1:6" ht="15">
      <c r="A8" s="72"/>
      <c r="B8" s="72"/>
      <c r="C8" s="67"/>
      <c r="D8" s="73"/>
      <c r="E8" s="71"/>
      <c r="F8" s="74"/>
    </row>
    <row r="9" spans="1:6" ht="15">
      <c r="A9" s="76" t="s">
        <v>5</v>
      </c>
      <c r="B9" s="77" t="str">
        <f>BDI!B9</f>
        <v>OBRA DE REFORMA E ADEQUAÇÃO DE ACESSO DA FACULDADE DE DIREITO - UNB</v>
      </c>
      <c r="C9" s="78"/>
      <c r="D9" s="78"/>
      <c r="E9" s="78"/>
      <c r="F9" s="78"/>
    </row>
    <row r="10" spans="1:6" ht="15">
      <c r="A10" s="76" t="s">
        <v>7</v>
      </c>
      <c r="B10" s="77" t="s">
        <v>8</v>
      </c>
      <c r="C10" s="79"/>
      <c r="D10" s="79"/>
      <c r="E10" s="79"/>
      <c r="F10" s="79"/>
    </row>
    <row r="11" spans="1:6" ht="15">
      <c r="A11" s="76" t="s">
        <v>9</v>
      </c>
      <c r="B11" s="80">
        <f>BDI!B11</f>
        <v>44942</v>
      </c>
      <c r="C11" s="79"/>
      <c r="D11" s="79"/>
      <c r="E11" s="79"/>
      <c r="F11" s="79"/>
    </row>
    <row r="12" spans="1:6" ht="15">
      <c r="A12" s="81"/>
      <c r="B12" s="81"/>
      <c r="C12" s="82"/>
      <c r="D12" s="83"/>
      <c r="E12" s="84"/>
      <c r="F12" s="70"/>
    </row>
    <row r="13" spans="1:6" ht="53.25" customHeight="1">
      <c r="A13" s="380" t="s">
        <v>40</v>
      </c>
      <c r="B13" s="380"/>
      <c r="C13" s="380"/>
      <c r="D13" s="380"/>
      <c r="E13" s="380"/>
      <c r="F13" s="380"/>
    </row>
    <row r="14" spans="1:6" ht="6.75" customHeight="1" thickBot="1">
      <c r="A14" s="81"/>
      <c r="B14" s="81"/>
      <c r="C14" s="82"/>
      <c r="D14" s="83"/>
      <c r="E14" s="84"/>
      <c r="F14" s="70"/>
    </row>
    <row r="15" spans="1:6" ht="15.75" thickBot="1">
      <c r="A15" s="85"/>
      <c r="B15" s="86" t="s">
        <v>12</v>
      </c>
      <c r="C15" s="87" t="s">
        <v>41</v>
      </c>
      <c r="D15" s="88" t="s">
        <v>42</v>
      </c>
      <c r="E15" s="89" t="s">
        <v>43</v>
      </c>
      <c r="F15" s="85"/>
    </row>
    <row r="16" spans="1:6" ht="5.25" customHeight="1">
      <c r="A16" s="85"/>
      <c r="B16" s="77"/>
      <c r="C16" s="77"/>
      <c r="D16" s="90"/>
      <c r="E16" s="91"/>
      <c r="F16" s="85"/>
    </row>
    <row r="17" spans="1:6" ht="15">
      <c r="A17" s="85"/>
      <c r="B17" s="92" t="s">
        <v>44</v>
      </c>
      <c r="C17" s="92" t="s">
        <v>45</v>
      </c>
      <c r="D17" s="92"/>
      <c r="E17" s="92"/>
      <c r="F17" s="85"/>
    </row>
    <row r="18" spans="1:6" ht="15">
      <c r="A18" s="85"/>
      <c r="B18" s="93" t="s">
        <v>46</v>
      </c>
      <c r="C18" s="93" t="s">
        <v>47</v>
      </c>
      <c r="D18" s="94">
        <v>0</v>
      </c>
      <c r="E18" s="95">
        <v>0</v>
      </c>
      <c r="F18" s="85"/>
    </row>
    <row r="19" spans="1:6" ht="15">
      <c r="A19" s="85"/>
      <c r="B19" s="93" t="s">
        <v>48</v>
      </c>
      <c r="C19" s="93" t="s">
        <v>49</v>
      </c>
      <c r="D19" s="94">
        <v>1.4999999999999999E-2</v>
      </c>
      <c r="E19" s="95">
        <v>1.4999999999999999E-2</v>
      </c>
      <c r="F19" s="85"/>
    </row>
    <row r="20" spans="1:6" ht="15">
      <c r="A20" s="85"/>
      <c r="B20" s="93" t="s">
        <v>50</v>
      </c>
      <c r="C20" s="93" t="s">
        <v>51</v>
      </c>
      <c r="D20" s="94">
        <v>0.01</v>
      </c>
      <c r="E20" s="95">
        <v>0.01</v>
      </c>
      <c r="F20" s="85"/>
    </row>
    <row r="21" spans="1:6" ht="15">
      <c r="A21" s="85"/>
      <c r="B21" s="93" t="s">
        <v>52</v>
      </c>
      <c r="C21" s="93" t="s">
        <v>53</v>
      </c>
      <c r="D21" s="94">
        <v>2E-3</v>
      </c>
      <c r="E21" s="95">
        <v>2E-3</v>
      </c>
      <c r="F21" s="85"/>
    </row>
    <row r="22" spans="1:6" ht="15">
      <c r="A22" s="85"/>
      <c r="B22" s="93" t="s">
        <v>54</v>
      </c>
      <c r="C22" s="93" t="s">
        <v>55</v>
      </c>
      <c r="D22" s="94">
        <v>6.0000000000000001E-3</v>
      </c>
      <c r="E22" s="95">
        <v>6.0000000000000001E-3</v>
      </c>
      <c r="F22" s="85"/>
    </row>
    <row r="23" spans="1:6" ht="15">
      <c r="A23" s="85"/>
      <c r="B23" s="93" t="s">
        <v>56</v>
      </c>
      <c r="C23" s="93" t="s">
        <v>57</v>
      </c>
      <c r="D23" s="94">
        <v>2.5000000000000001E-2</v>
      </c>
      <c r="E23" s="95">
        <v>2.5000000000000001E-2</v>
      </c>
      <c r="F23" s="85"/>
    </row>
    <row r="24" spans="1:6" ht="15">
      <c r="A24" s="85"/>
      <c r="B24" s="93" t="s">
        <v>58</v>
      </c>
      <c r="C24" s="93" t="s">
        <v>59</v>
      </c>
      <c r="D24" s="94">
        <v>0.03</v>
      </c>
      <c r="E24" s="95">
        <v>0.03</v>
      </c>
      <c r="F24" s="85"/>
    </row>
    <row r="25" spans="1:6" ht="15">
      <c r="A25" s="85"/>
      <c r="B25" s="93" t="s">
        <v>60</v>
      </c>
      <c r="C25" s="93" t="s">
        <v>61</v>
      </c>
      <c r="D25" s="94">
        <v>0.08</v>
      </c>
      <c r="E25" s="95">
        <v>0.08</v>
      </c>
      <c r="F25" s="85"/>
    </row>
    <row r="26" spans="1:6" ht="15">
      <c r="A26" s="85"/>
      <c r="B26" s="93" t="s">
        <v>62</v>
      </c>
      <c r="C26" s="93" t="s">
        <v>63</v>
      </c>
      <c r="D26" s="94">
        <v>0.01</v>
      </c>
      <c r="E26" s="95">
        <v>0.01</v>
      </c>
      <c r="F26" s="85"/>
    </row>
    <row r="27" spans="1:6" ht="15">
      <c r="A27" s="85"/>
      <c r="B27" s="376" t="s">
        <v>64</v>
      </c>
      <c r="C27" s="377"/>
      <c r="D27" s="96">
        <f>SUM(D18:D26)</f>
        <v>0.17799999999999999</v>
      </c>
      <c r="E27" s="96">
        <f>SUM(E18:E26)</f>
        <v>0.17799999999999999</v>
      </c>
      <c r="F27" s="85"/>
    </row>
    <row r="28" spans="1:6" ht="7.5" customHeight="1">
      <c r="A28" s="85"/>
      <c r="B28" s="97"/>
      <c r="C28" s="97"/>
      <c r="D28" s="98"/>
      <c r="E28" s="99"/>
      <c r="F28" s="85"/>
    </row>
    <row r="29" spans="1:6" ht="15">
      <c r="A29" s="85"/>
      <c r="B29" s="100" t="s">
        <v>65</v>
      </c>
      <c r="C29" s="100" t="s">
        <v>66</v>
      </c>
      <c r="D29" s="100"/>
      <c r="E29" s="100"/>
      <c r="F29" s="85"/>
    </row>
    <row r="30" spans="1:6" ht="15">
      <c r="A30" s="85"/>
      <c r="B30" s="93" t="s">
        <v>67</v>
      </c>
      <c r="C30" s="93" t="s">
        <v>68</v>
      </c>
      <c r="D30" s="94">
        <v>0.17749999999999999</v>
      </c>
      <c r="E30" s="95" t="s">
        <v>69</v>
      </c>
      <c r="F30" s="85"/>
    </row>
    <row r="31" spans="1:6" ht="15">
      <c r="A31" s="85"/>
      <c r="B31" s="93" t="s">
        <v>70</v>
      </c>
      <c r="C31" s="93" t="s">
        <v>71</v>
      </c>
      <c r="D31" s="94">
        <v>3.4099999999999998E-2</v>
      </c>
      <c r="E31" s="95" t="s">
        <v>69</v>
      </c>
      <c r="F31" s="85"/>
    </row>
    <row r="32" spans="1:6" ht="15">
      <c r="A32" s="85"/>
      <c r="B32" s="93" t="s">
        <v>72</v>
      </c>
      <c r="C32" s="93" t="s">
        <v>73</v>
      </c>
      <c r="D32" s="94">
        <v>8.5000000000000006E-3</v>
      </c>
      <c r="E32" s="95">
        <v>6.6E-3</v>
      </c>
      <c r="F32" s="85"/>
    </row>
    <row r="33" spans="1:6" ht="15">
      <c r="A33" s="85"/>
      <c r="B33" s="93" t="s">
        <v>74</v>
      </c>
      <c r="C33" s="93" t="s">
        <v>75</v>
      </c>
      <c r="D33" s="94">
        <v>0.1072</v>
      </c>
      <c r="E33" s="95">
        <v>8.3299999999999999E-2</v>
      </c>
      <c r="F33" s="85"/>
    </row>
    <row r="34" spans="1:6" ht="15">
      <c r="A34" s="85"/>
      <c r="B34" s="93" t="s">
        <v>76</v>
      </c>
      <c r="C34" s="93" t="s">
        <v>77</v>
      </c>
      <c r="D34" s="94">
        <v>5.9999999999999995E-4</v>
      </c>
      <c r="E34" s="95">
        <v>5.0000000000000001E-4</v>
      </c>
      <c r="F34" s="85"/>
    </row>
    <row r="35" spans="1:6" ht="15">
      <c r="A35" s="85"/>
      <c r="B35" s="93" t="s">
        <v>78</v>
      </c>
      <c r="C35" s="93" t="s">
        <v>79</v>
      </c>
      <c r="D35" s="94">
        <v>7.1000000000000004E-3</v>
      </c>
      <c r="E35" s="95">
        <v>5.5999999999999999E-3</v>
      </c>
      <c r="F35" s="85"/>
    </row>
    <row r="36" spans="1:6" ht="15">
      <c r="A36" s="85"/>
      <c r="B36" s="93" t="s">
        <v>80</v>
      </c>
      <c r="C36" s="93" t="s">
        <v>81</v>
      </c>
      <c r="D36" s="94">
        <v>1.32E-2</v>
      </c>
      <c r="E36" s="95" t="s">
        <v>69</v>
      </c>
      <c r="F36" s="85"/>
    </row>
    <row r="37" spans="1:6" ht="15">
      <c r="A37" s="85"/>
      <c r="B37" s="93" t="s">
        <v>82</v>
      </c>
      <c r="C37" s="93" t="s">
        <v>83</v>
      </c>
      <c r="D37" s="94">
        <v>1E-3</v>
      </c>
      <c r="E37" s="95">
        <v>8.0000000000000004E-4</v>
      </c>
      <c r="F37" s="85"/>
    </row>
    <row r="38" spans="1:6" ht="15">
      <c r="A38" s="85"/>
      <c r="B38" s="93" t="s">
        <v>84</v>
      </c>
      <c r="C38" s="93" t="s">
        <v>85</v>
      </c>
      <c r="D38" s="94">
        <v>8.3400000000000002E-2</v>
      </c>
      <c r="E38" s="95">
        <v>6.4799999999999996E-2</v>
      </c>
      <c r="F38" s="85"/>
    </row>
    <row r="39" spans="1:6" ht="15">
      <c r="A39" s="85"/>
      <c r="B39" s="93" t="s">
        <v>86</v>
      </c>
      <c r="C39" s="93" t="s">
        <v>87</v>
      </c>
      <c r="D39" s="94">
        <v>4.0000000000000002E-4</v>
      </c>
      <c r="E39" s="95">
        <v>2.9999999999999997E-4</v>
      </c>
      <c r="F39" s="85"/>
    </row>
    <row r="40" spans="1:6" ht="15">
      <c r="A40" s="85"/>
      <c r="B40" s="376" t="s">
        <v>88</v>
      </c>
      <c r="C40" s="377"/>
      <c r="D40" s="96">
        <f>SUM(D30:D39)</f>
        <v>0.433</v>
      </c>
      <c r="E40" s="96">
        <f>SUM(E30:E39)</f>
        <v>0.16189999999999996</v>
      </c>
      <c r="F40" s="85"/>
    </row>
    <row r="41" spans="1:6" ht="5.25" customHeight="1">
      <c r="A41" s="85"/>
      <c r="B41" s="97"/>
      <c r="C41" s="97"/>
      <c r="D41" s="98"/>
      <c r="E41" s="99"/>
      <c r="F41" s="85"/>
    </row>
    <row r="42" spans="1:6" ht="15">
      <c r="A42" s="85"/>
      <c r="B42" s="100" t="s">
        <v>89</v>
      </c>
      <c r="C42" s="100" t="s">
        <v>90</v>
      </c>
      <c r="D42" s="100"/>
      <c r="E42" s="100"/>
      <c r="F42" s="85"/>
    </row>
    <row r="43" spans="1:6" ht="15">
      <c r="A43" s="85"/>
      <c r="B43" s="93" t="s">
        <v>91</v>
      </c>
      <c r="C43" s="93" t="s">
        <v>92</v>
      </c>
      <c r="D43" s="94">
        <v>4.1599999999999998E-2</v>
      </c>
      <c r="E43" s="95">
        <v>3.2399999999999998E-2</v>
      </c>
      <c r="F43" s="85"/>
    </row>
    <row r="44" spans="1:6" ht="15">
      <c r="A44" s="85"/>
      <c r="B44" s="93" t="s">
        <v>93</v>
      </c>
      <c r="C44" s="93" t="s">
        <v>94</v>
      </c>
      <c r="D44" s="94">
        <v>1E-3</v>
      </c>
      <c r="E44" s="95">
        <v>8.0000000000000004E-4</v>
      </c>
      <c r="F44" s="85"/>
    </row>
    <row r="45" spans="1:6" ht="15">
      <c r="A45" s="85"/>
      <c r="B45" s="93" t="s">
        <v>95</v>
      </c>
      <c r="C45" s="93" t="s">
        <v>96</v>
      </c>
      <c r="D45" s="94">
        <v>5.1299999999999998E-2</v>
      </c>
      <c r="E45" s="95">
        <v>3.9899999999999998E-2</v>
      </c>
      <c r="F45" s="85"/>
    </row>
    <row r="46" spans="1:6" ht="15">
      <c r="A46" s="85"/>
      <c r="B46" s="93" t="s">
        <v>97</v>
      </c>
      <c r="C46" s="93" t="s">
        <v>98</v>
      </c>
      <c r="D46" s="94">
        <v>3.1099999999999999E-2</v>
      </c>
      <c r="E46" s="95">
        <v>2.4199999999999999E-2</v>
      </c>
      <c r="F46" s="85"/>
    </row>
    <row r="47" spans="1:6" ht="15">
      <c r="A47" s="85"/>
      <c r="B47" s="93" t="s">
        <v>99</v>
      </c>
      <c r="C47" s="93" t="s">
        <v>100</v>
      </c>
      <c r="D47" s="94">
        <v>3.5000000000000001E-3</v>
      </c>
      <c r="E47" s="95">
        <v>2.7000000000000001E-3</v>
      </c>
      <c r="F47" s="85"/>
    </row>
    <row r="48" spans="1:6" ht="15">
      <c r="A48" s="85"/>
      <c r="B48" s="376" t="s">
        <v>101</v>
      </c>
      <c r="C48" s="377"/>
      <c r="D48" s="96">
        <f>SUM(D43:D47)</f>
        <v>0.1285</v>
      </c>
      <c r="E48" s="96">
        <f>SUM(E43:E47)</f>
        <v>9.9999999999999992E-2</v>
      </c>
      <c r="F48" s="85"/>
    </row>
    <row r="49" spans="1:6" ht="5.25" customHeight="1">
      <c r="A49" s="85"/>
      <c r="B49" s="97"/>
      <c r="C49" s="97"/>
      <c r="D49" s="98"/>
      <c r="E49" s="99"/>
      <c r="F49" s="85"/>
    </row>
    <row r="50" spans="1:6" ht="15">
      <c r="A50" s="85"/>
      <c r="B50" s="100" t="s">
        <v>102</v>
      </c>
      <c r="C50" s="100" t="s">
        <v>103</v>
      </c>
      <c r="D50" s="100"/>
      <c r="E50" s="100"/>
      <c r="F50" s="85"/>
    </row>
    <row r="51" spans="1:6" ht="15">
      <c r="A51" s="85"/>
      <c r="B51" s="93" t="s">
        <v>104</v>
      </c>
      <c r="C51" s="93" t="s">
        <v>105</v>
      </c>
      <c r="D51" s="94">
        <v>7.7100000000000002E-2</v>
      </c>
      <c r="E51" s="95">
        <v>2.8799999999999999E-2</v>
      </c>
      <c r="F51" s="85"/>
    </row>
    <row r="52" spans="1:6" ht="45">
      <c r="A52" s="85"/>
      <c r="B52" s="93" t="s">
        <v>106</v>
      </c>
      <c r="C52" s="101" t="s">
        <v>107</v>
      </c>
      <c r="D52" s="94">
        <v>3.5000000000000001E-3</v>
      </c>
      <c r="E52" s="95">
        <v>2.7000000000000001E-3</v>
      </c>
      <c r="F52" s="85"/>
    </row>
    <row r="53" spans="1:6" ht="15">
      <c r="A53" s="85"/>
      <c r="B53" s="376" t="s">
        <v>108</v>
      </c>
      <c r="C53" s="377"/>
      <c r="D53" s="96">
        <f>SUM(D51:D52)</f>
        <v>8.0600000000000005E-2</v>
      </c>
      <c r="E53" s="96">
        <f>SUM(E51:E52)</f>
        <v>3.15E-2</v>
      </c>
      <c r="F53" s="85"/>
    </row>
    <row r="54" spans="1:6">
      <c r="A54" s="85"/>
      <c r="B54" s="85"/>
      <c r="C54" s="85"/>
      <c r="D54" s="85"/>
      <c r="E54" s="85"/>
      <c r="F54" s="85"/>
    </row>
    <row r="55" spans="1:6" ht="15">
      <c r="A55" s="85"/>
      <c r="B55" s="100" t="s">
        <v>109</v>
      </c>
      <c r="C55" s="102" t="s">
        <v>110</v>
      </c>
      <c r="D55" s="103">
        <f>D53+D48+D40+D27</f>
        <v>0.82010000000000005</v>
      </c>
      <c r="E55" s="103">
        <f>E53+E48+E40+E27</f>
        <v>0.47139999999999999</v>
      </c>
      <c r="F55" s="85"/>
    </row>
    <row r="56" spans="1:6">
      <c r="A56" s="85"/>
      <c r="B56" s="85"/>
      <c r="C56" s="85"/>
      <c r="D56" s="85"/>
      <c r="E56" s="85"/>
      <c r="F56" s="85"/>
    </row>
    <row r="57" spans="1:6">
      <c r="A57" s="104"/>
      <c r="B57" s="105" t="s">
        <v>35</v>
      </c>
      <c r="C57" s="106"/>
      <c r="D57" s="107"/>
      <c r="E57" s="50" t="s">
        <v>36</v>
      </c>
      <c r="F57" s="85"/>
    </row>
    <row r="58" spans="1:6" ht="18.75">
      <c r="A58" s="108"/>
      <c r="B58" s="109" t="str">
        <f>BDI!A52</f>
        <v>Eng. Civil Késsio R. J. Monteiro</v>
      </c>
      <c r="C58" s="110"/>
      <c r="D58" s="111"/>
      <c r="E58" s="112"/>
      <c r="F58" s="85"/>
    </row>
    <row r="59" spans="1:6" ht="18.75">
      <c r="A59" s="113"/>
      <c r="B59" s="114" t="str">
        <f>BDI!A53</f>
        <v>CREA 22154 D/AC</v>
      </c>
      <c r="C59" s="115"/>
      <c r="D59" s="116"/>
      <c r="E59" s="117"/>
      <c r="F59" s="85"/>
    </row>
    <row r="60" spans="1:6">
      <c r="A60" s="85"/>
      <c r="B60" s="85"/>
      <c r="C60" s="85"/>
      <c r="D60" s="85"/>
      <c r="E60" s="85"/>
      <c r="F60" s="85"/>
    </row>
  </sheetData>
  <mergeCells count="9">
    <mergeCell ref="B40:C40"/>
    <mergeCell ref="B48:C48"/>
    <mergeCell ref="B53:C53"/>
    <mergeCell ref="A2:F2"/>
    <mergeCell ref="A3:F3"/>
    <mergeCell ref="A4:F4"/>
    <mergeCell ref="A7:F7"/>
    <mergeCell ref="A13:F13"/>
    <mergeCell ref="B27:C27"/>
  </mergeCells>
  <pageMargins left="0.39370078740157483" right="0.39370078740157483" top="0.39370078740157483" bottom="0.98425196850393704" header="0" footer="0.39370078740157483"/>
  <pageSetup paperSize="9" scale="80" firstPageNumber="187" fitToHeight="0" orientation="portrait" useFirstPageNumber="1" r:id="rId1"/>
  <headerFooter>
    <oddFooter>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D95BC-11D2-4D9F-89ED-A8BC002EC418}">
  <sheetPr>
    <pageSetUpPr fitToPage="1"/>
  </sheetPr>
  <dimension ref="A1:U35"/>
  <sheetViews>
    <sheetView view="pageBreakPreview" topLeftCell="A3" zoomScale="85" zoomScaleNormal="70" zoomScaleSheetLayoutView="85" workbookViewId="0">
      <selection activeCell="E16" sqref="E16"/>
    </sheetView>
  </sheetViews>
  <sheetFormatPr defaultColWidth="9.140625" defaultRowHeight="12.75"/>
  <cols>
    <col min="1" max="1" width="1.7109375" style="51" bestFit="1" customWidth="1"/>
    <col min="2" max="2" width="12.7109375" style="51" customWidth="1"/>
    <col min="3" max="3" width="19.5703125" style="51" customWidth="1"/>
    <col min="4" max="4" width="37.7109375" style="51" customWidth="1"/>
    <col min="5" max="5" width="20" style="51" customWidth="1"/>
    <col min="6" max="6" width="20.85546875" style="51" customWidth="1"/>
    <col min="7" max="7" width="27.5703125" style="145" customWidth="1"/>
    <col min="8" max="8" width="23.42578125" style="144" customWidth="1"/>
    <col min="9" max="9" width="12" style="52" customWidth="1"/>
    <col min="10" max="10" width="8.85546875" style="53" customWidth="1"/>
    <col min="11" max="11" width="14.5703125" style="52" customWidth="1"/>
    <col min="12" max="12" width="9.140625" style="53"/>
    <col min="13" max="16" width="9.140625" style="51"/>
    <col min="17" max="17" width="10.85546875" style="51" customWidth="1"/>
    <col min="18" max="256" width="9.140625" style="51"/>
    <col min="257" max="257" width="1.7109375" style="51" bestFit="1" customWidth="1"/>
    <col min="258" max="258" width="12.7109375" style="51" customWidth="1"/>
    <col min="259" max="259" width="19.5703125" style="51" customWidth="1"/>
    <col min="260" max="260" width="37.7109375" style="51" customWidth="1"/>
    <col min="261" max="261" width="20" style="51" customWidth="1"/>
    <col min="262" max="262" width="20.85546875" style="51" customWidth="1"/>
    <col min="263" max="263" width="27.5703125" style="51" customWidth="1"/>
    <col min="264" max="264" width="23.42578125" style="51" customWidth="1"/>
    <col min="265" max="265" width="12" style="51" customWidth="1"/>
    <col min="266" max="266" width="8.85546875" style="51" customWidth="1"/>
    <col min="267" max="267" width="14.5703125" style="51" customWidth="1"/>
    <col min="268" max="272" width="9.140625" style="51"/>
    <col min="273" max="273" width="10.85546875" style="51" customWidth="1"/>
    <col min="274" max="512" width="9.140625" style="51"/>
    <col min="513" max="513" width="1.7109375" style="51" bestFit="1" customWidth="1"/>
    <col min="514" max="514" width="12.7109375" style="51" customWidth="1"/>
    <col min="515" max="515" width="19.5703125" style="51" customWidth="1"/>
    <col min="516" max="516" width="37.7109375" style="51" customWidth="1"/>
    <col min="517" max="517" width="20" style="51" customWidth="1"/>
    <col min="518" max="518" width="20.85546875" style="51" customWidth="1"/>
    <col min="519" max="519" width="27.5703125" style="51" customWidth="1"/>
    <col min="520" max="520" width="23.42578125" style="51" customWidth="1"/>
    <col min="521" max="521" width="12" style="51" customWidth="1"/>
    <col min="522" max="522" width="8.85546875" style="51" customWidth="1"/>
    <col min="523" max="523" width="14.5703125" style="51" customWidth="1"/>
    <col min="524" max="528" width="9.140625" style="51"/>
    <col min="529" max="529" width="10.85546875" style="51" customWidth="1"/>
    <col min="530" max="768" width="9.140625" style="51"/>
    <col min="769" max="769" width="1.7109375" style="51" bestFit="1" customWidth="1"/>
    <col min="770" max="770" width="12.7109375" style="51" customWidth="1"/>
    <col min="771" max="771" width="19.5703125" style="51" customWidth="1"/>
    <col min="772" max="772" width="37.7109375" style="51" customWidth="1"/>
    <col min="773" max="773" width="20" style="51" customWidth="1"/>
    <col min="774" max="774" width="20.85546875" style="51" customWidth="1"/>
    <col min="775" max="775" width="27.5703125" style="51" customWidth="1"/>
    <col min="776" max="776" width="23.42578125" style="51" customWidth="1"/>
    <col min="777" max="777" width="12" style="51" customWidth="1"/>
    <col min="778" max="778" width="8.85546875" style="51" customWidth="1"/>
    <col min="779" max="779" width="14.5703125" style="51" customWidth="1"/>
    <col min="780" max="784" width="9.140625" style="51"/>
    <col min="785" max="785" width="10.85546875" style="51" customWidth="1"/>
    <col min="786" max="1024" width="9.140625" style="51"/>
    <col min="1025" max="1025" width="1.7109375" style="51" bestFit="1" customWidth="1"/>
    <col min="1026" max="1026" width="12.7109375" style="51" customWidth="1"/>
    <col min="1027" max="1027" width="19.5703125" style="51" customWidth="1"/>
    <col min="1028" max="1028" width="37.7109375" style="51" customWidth="1"/>
    <col min="1029" max="1029" width="20" style="51" customWidth="1"/>
    <col min="1030" max="1030" width="20.85546875" style="51" customWidth="1"/>
    <col min="1031" max="1031" width="27.5703125" style="51" customWidth="1"/>
    <col min="1032" max="1032" width="23.42578125" style="51" customWidth="1"/>
    <col min="1033" max="1033" width="12" style="51" customWidth="1"/>
    <col min="1034" max="1034" width="8.85546875" style="51" customWidth="1"/>
    <col min="1035" max="1035" width="14.5703125" style="51" customWidth="1"/>
    <col min="1036" max="1040" width="9.140625" style="51"/>
    <col min="1041" max="1041" width="10.85546875" style="51" customWidth="1"/>
    <col min="1042" max="1280" width="9.140625" style="51"/>
    <col min="1281" max="1281" width="1.7109375" style="51" bestFit="1" customWidth="1"/>
    <col min="1282" max="1282" width="12.7109375" style="51" customWidth="1"/>
    <col min="1283" max="1283" width="19.5703125" style="51" customWidth="1"/>
    <col min="1284" max="1284" width="37.7109375" style="51" customWidth="1"/>
    <col min="1285" max="1285" width="20" style="51" customWidth="1"/>
    <col min="1286" max="1286" width="20.85546875" style="51" customWidth="1"/>
    <col min="1287" max="1287" width="27.5703125" style="51" customWidth="1"/>
    <col min="1288" max="1288" width="23.42578125" style="51" customWidth="1"/>
    <col min="1289" max="1289" width="12" style="51" customWidth="1"/>
    <col min="1290" max="1290" width="8.85546875" style="51" customWidth="1"/>
    <col min="1291" max="1291" width="14.5703125" style="51" customWidth="1"/>
    <col min="1292" max="1296" width="9.140625" style="51"/>
    <col min="1297" max="1297" width="10.85546875" style="51" customWidth="1"/>
    <col min="1298" max="1536" width="9.140625" style="51"/>
    <col min="1537" max="1537" width="1.7109375" style="51" bestFit="1" customWidth="1"/>
    <col min="1538" max="1538" width="12.7109375" style="51" customWidth="1"/>
    <col min="1539" max="1539" width="19.5703125" style="51" customWidth="1"/>
    <col min="1540" max="1540" width="37.7109375" style="51" customWidth="1"/>
    <col min="1541" max="1541" width="20" style="51" customWidth="1"/>
    <col min="1542" max="1542" width="20.85546875" style="51" customWidth="1"/>
    <col min="1543" max="1543" width="27.5703125" style="51" customWidth="1"/>
    <col min="1544" max="1544" width="23.42578125" style="51" customWidth="1"/>
    <col min="1545" max="1545" width="12" style="51" customWidth="1"/>
    <col min="1546" max="1546" width="8.85546875" style="51" customWidth="1"/>
    <col min="1547" max="1547" width="14.5703125" style="51" customWidth="1"/>
    <col min="1548" max="1552" width="9.140625" style="51"/>
    <col min="1553" max="1553" width="10.85546875" style="51" customWidth="1"/>
    <col min="1554" max="1792" width="9.140625" style="51"/>
    <col min="1793" max="1793" width="1.7109375" style="51" bestFit="1" customWidth="1"/>
    <col min="1794" max="1794" width="12.7109375" style="51" customWidth="1"/>
    <col min="1795" max="1795" width="19.5703125" style="51" customWidth="1"/>
    <col min="1796" max="1796" width="37.7109375" style="51" customWidth="1"/>
    <col min="1797" max="1797" width="20" style="51" customWidth="1"/>
    <col min="1798" max="1798" width="20.85546875" style="51" customWidth="1"/>
    <col min="1799" max="1799" width="27.5703125" style="51" customWidth="1"/>
    <col min="1800" max="1800" width="23.42578125" style="51" customWidth="1"/>
    <col min="1801" max="1801" width="12" style="51" customWidth="1"/>
    <col min="1802" max="1802" width="8.85546875" style="51" customWidth="1"/>
    <col min="1803" max="1803" width="14.5703125" style="51" customWidth="1"/>
    <col min="1804" max="1808" width="9.140625" style="51"/>
    <col min="1809" max="1809" width="10.85546875" style="51" customWidth="1"/>
    <col min="1810" max="2048" width="9.140625" style="51"/>
    <col min="2049" max="2049" width="1.7109375" style="51" bestFit="1" customWidth="1"/>
    <col min="2050" max="2050" width="12.7109375" style="51" customWidth="1"/>
    <col min="2051" max="2051" width="19.5703125" style="51" customWidth="1"/>
    <col min="2052" max="2052" width="37.7109375" style="51" customWidth="1"/>
    <col min="2053" max="2053" width="20" style="51" customWidth="1"/>
    <col min="2054" max="2054" width="20.85546875" style="51" customWidth="1"/>
    <col min="2055" max="2055" width="27.5703125" style="51" customWidth="1"/>
    <col min="2056" max="2056" width="23.42578125" style="51" customWidth="1"/>
    <col min="2057" max="2057" width="12" style="51" customWidth="1"/>
    <col min="2058" max="2058" width="8.85546875" style="51" customWidth="1"/>
    <col min="2059" max="2059" width="14.5703125" style="51" customWidth="1"/>
    <col min="2060" max="2064" width="9.140625" style="51"/>
    <col min="2065" max="2065" width="10.85546875" style="51" customWidth="1"/>
    <col min="2066" max="2304" width="9.140625" style="51"/>
    <col min="2305" max="2305" width="1.7109375" style="51" bestFit="1" customWidth="1"/>
    <col min="2306" max="2306" width="12.7109375" style="51" customWidth="1"/>
    <col min="2307" max="2307" width="19.5703125" style="51" customWidth="1"/>
    <col min="2308" max="2308" width="37.7109375" style="51" customWidth="1"/>
    <col min="2309" max="2309" width="20" style="51" customWidth="1"/>
    <col min="2310" max="2310" width="20.85546875" style="51" customWidth="1"/>
    <col min="2311" max="2311" width="27.5703125" style="51" customWidth="1"/>
    <col min="2312" max="2312" width="23.42578125" style="51" customWidth="1"/>
    <col min="2313" max="2313" width="12" style="51" customWidth="1"/>
    <col min="2314" max="2314" width="8.85546875" style="51" customWidth="1"/>
    <col min="2315" max="2315" width="14.5703125" style="51" customWidth="1"/>
    <col min="2316" max="2320" width="9.140625" style="51"/>
    <col min="2321" max="2321" width="10.85546875" style="51" customWidth="1"/>
    <col min="2322" max="2560" width="9.140625" style="51"/>
    <col min="2561" max="2561" width="1.7109375" style="51" bestFit="1" customWidth="1"/>
    <col min="2562" max="2562" width="12.7109375" style="51" customWidth="1"/>
    <col min="2563" max="2563" width="19.5703125" style="51" customWidth="1"/>
    <col min="2564" max="2564" width="37.7109375" style="51" customWidth="1"/>
    <col min="2565" max="2565" width="20" style="51" customWidth="1"/>
    <col min="2566" max="2566" width="20.85546875" style="51" customWidth="1"/>
    <col min="2567" max="2567" width="27.5703125" style="51" customWidth="1"/>
    <col min="2568" max="2568" width="23.42578125" style="51" customWidth="1"/>
    <col min="2569" max="2569" width="12" style="51" customWidth="1"/>
    <col min="2570" max="2570" width="8.85546875" style="51" customWidth="1"/>
    <col min="2571" max="2571" width="14.5703125" style="51" customWidth="1"/>
    <col min="2572" max="2576" width="9.140625" style="51"/>
    <col min="2577" max="2577" width="10.85546875" style="51" customWidth="1"/>
    <col min="2578" max="2816" width="9.140625" style="51"/>
    <col min="2817" max="2817" width="1.7109375" style="51" bestFit="1" customWidth="1"/>
    <col min="2818" max="2818" width="12.7109375" style="51" customWidth="1"/>
    <col min="2819" max="2819" width="19.5703125" style="51" customWidth="1"/>
    <col min="2820" max="2820" width="37.7109375" style="51" customWidth="1"/>
    <col min="2821" max="2821" width="20" style="51" customWidth="1"/>
    <col min="2822" max="2822" width="20.85546875" style="51" customWidth="1"/>
    <col min="2823" max="2823" width="27.5703125" style="51" customWidth="1"/>
    <col min="2824" max="2824" width="23.42578125" style="51" customWidth="1"/>
    <col min="2825" max="2825" width="12" style="51" customWidth="1"/>
    <col min="2826" max="2826" width="8.85546875" style="51" customWidth="1"/>
    <col min="2827" max="2827" width="14.5703125" style="51" customWidth="1"/>
    <col min="2828" max="2832" width="9.140625" style="51"/>
    <col min="2833" max="2833" width="10.85546875" style="51" customWidth="1"/>
    <col min="2834" max="3072" width="9.140625" style="51"/>
    <col min="3073" max="3073" width="1.7109375" style="51" bestFit="1" customWidth="1"/>
    <col min="3074" max="3074" width="12.7109375" style="51" customWidth="1"/>
    <col min="3075" max="3075" width="19.5703125" style="51" customWidth="1"/>
    <col min="3076" max="3076" width="37.7109375" style="51" customWidth="1"/>
    <col min="3077" max="3077" width="20" style="51" customWidth="1"/>
    <col min="3078" max="3078" width="20.85546875" style="51" customWidth="1"/>
    <col min="3079" max="3079" width="27.5703125" style="51" customWidth="1"/>
    <col min="3080" max="3080" width="23.42578125" style="51" customWidth="1"/>
    <col min="3081" max="3081" width="12" style="51" customWidth="1"/>
    <col min="3082" max="3082" width="8.85546875" style="51" customWidth="1"/>
    <col min="3083" max="3083" width="14.5703125" style="51" customWidth="1"/>
    <col min="3084" max="3088" width="9.140625" style="51"/>
    <col min="3089" max="3089" width="10.85546875" style="51" customWidth="1"/>
    <col min="3090" max="3328" width="9.140625" style="51"/>
    <col min="3329" max="3329" width="1.7109375" style="51" bestFit="1" customWidth="1"/>
    <col min="3330" max="3330" width="12.7109375" style="51" customWidth="1"/>
    <col min="3331" max="3331" width="19.5703125" style="51" customWidth="1"/>
    <col min="3332" max="3332" width="37.7109375" style="51" customWidth="1"/>
    <col min="3333" max="3333" width="20" style="51" customWidth="1"/>
    <col min="3334" max="3334" width="20.85546875" style="51" customWidth="1"/>
    <col min="3335" max="3335" width="27.5703125" style="51" customWidth="1"/>
    <col min="3336" max="3336" width="23.42578125" style="51" customWidth="1"/>
    <col min="3337" max="3337" width="12" style="51" customWidth="1"/>
    <col min="3338" max="3338" width="8.85546875" style="51" customWidth="1"/>
    <col min="3339" max="3339" width="14.5703125" style="51" customWidth="1"/>
    <col min="3340" max="3344" width="9.140625" style="51"/>
    <col min="3345" max="3345" width="10.85546875" style="51" customWidth="1"/>
    <col min="3346" max="3584" width="9.140625" style="51"/>
    <col min="3585" max="3585" width="1.7109375" style="51" bestFit="1" customWidth="1"/>
    <col min="3586" max="3586" width="12.7109375" style="51" customWidth="1"/>
    <col min="3587" max="3587" width="19.5703125" style="51" customWidth="1"/>
    <col min="3588" max="3588" width="37.7109375" style="51" customWidth="1"/>
    <col min="3589" max="3589" width="20" style="51" customWidth="1"/>
    <col min="3590" max="3590" width="20.85546875" style="51" customWidth="1"/>
    <col min="3591" max="3591" width="27.5703125" style="51" customWidth="1"/>
    <col min="3592" max="3592" width="23.42578125" style="51" customWidth="1"/>
    <col min="3593" max="3593" width="12" style="51" customWidth="1"/>
    <col min="3594" max="3594" width="8.85546875" style="51" customWidth="1"/>
    <col min="3595" max="3595" width="14.5703125" style="51" customWidth="1"/>
    <col min="3596" max="3600" width="9.140625" style="51"/>
    <col min="3601" max="3601" width="10.85546875" style="51" customWidth="1"/>
    <col min="3602" max="3840" width="9.140625" style="51"/>
    <col min="3841" max="3841" width="1.7109375" style="51" bestFit="1" customWidth="1"/>
    <col min="3842" max="3842" width="12.7109375" style="51" customWidth="1"/>
    <col min="3843" max="3843" width="19.5703125" style="51" customWidth="1"/>
    <col min="3844" max="3844" width="37.7109375" style="51" customWidth="1"/>
    <col min="3845" max="3845" width="20" style="51" customWidth="1"/>
    <col min="3846" max="3846" width="20.85546875" style="51" customWidth="1"/>
    <col min="3847" max="3847" width="27.5703125" style="51" customWidth="1"/>
    <col min="3848" max="3848" width="23.42578125" style="51" customWidth="1"/>
    <col min="3849" max="3849" width="12" style="51" customWidth="1"/>
    <col min="3850" max="3850" width="8.85546875" style="51" customWidth="1"/>
    <col min="3851" max="3851" width="14.5703125" style="51" customWidth="1"/>
    <col min="3852" max="3856" width="9.140625" style="51"/>
    <col min="3857" max="3857" width="10.85546875" style="51" customWidth="1"/>
    <col min="3858" max="4096" width="9.140625" style="51"/>
    <col min="4097" max="4097" width="1.7109375" style="51" bestFit="1" customWidth="1"/>
    <col min="4098" max="4098" width="12.7109375" style="51" customWidth="1"/>
    <col min="4099" max="4099" width="19.5703125" style="51" customWidth="1"/>
    <col min="4100" max="4100" width="37.7109375" style="51" customWidth="1"/>
    <col min="4101" max="4101" width="20" style="51" customWidth="1"/>
    <col min="4102" max="4102" width="20.85546875" style="51" customWidth="1"/>
    <col min="4103" max="4103" width="27.5703125" style="51" customWidth="1"/>
    <col min="4104" max="4104" width="23.42578125" style="51" customWidth="1"/>
    <col min="4105" max="4105" width="12" style="51" customWidth="1"/>
    <col min="4106" max="4106" width="8.85546875" style="51" customWidth="1"/>
    <col min="4107" max="4107" width="14.5703125" style="51" customWidth="1"/>
    <col min="4108" max="4112" width="9.140625" style="51"/>
    <col min="4113" max="4113" width="10.85546875" style="51" customWidth="1"/>
    <col min="4114" max="4352" width="9.140625" style="51"/>
    <col min="4353" max="4353" width="1.7109375" style="51" bestFit="1" customWidth="1"/>
    <col min="4354" max="4354" width="12.7109375" style="51" customWidth="1"/>
    <col min="4355" max="4355" width="19.5703125" style="51" customWidth="1"/>
    <col min="4356" max="4356" width="37.7109375" style="51" customWidth="1"/>
    <col min="4357" max="4357" width="20" style="51" customWidth="1"/>
    <col min="4358" max="4358" width="20.85546875" style="51" customWidth="1"/>
    <col min="4359" max="4359" width="27.5703125" style="51" customWidth="1"/>
    <col min="4360" max="4360" width="23.42578125" style="51" customWidth="1"/>
    <col min="4361" max="4361" width="12" style="51" customWidth="1"/>
    <col min="4362" max="4362" width="8.85546875" style="51" customWidth="1"/>
    <col min="4363" max="4363" width="14.5703125" style="51" customWidth="1"/>
    <col min="4364" max="4368" width="9.140625" style="51"/>
    <col min="4369" max="4369" width="10.85546875" style="51" customWidth="1"/>
    <col min="4370" max="4608" width="9.140625" style="51"/>
    <col min="4609" max="4609" width="1.7109375" style="51" bestFit="1" customWidth="1"/>
    <col min="4610" max="4610" width="12.7109375" style="51" customWidth="1"/>
    <col min="4611" max="4611" width="19.5703125" style="51" customWidth="1"/>
    <col min="4612" max="4612" width="37.7109375" style="51" customWidth="1"/>
    <col min="4613" max="4613" width="20" style="51" customWidth="1"/>
    <col min="4614" max="4614" width="20.85546875" style="51" customWidth="1"/>
    <col min="4615" max="4615" width="27.5703125" style="51" customWidth="1"/>
    <col min="4616" max="4616" width="23.42578125" style="51" customWidth="1"/>
    <col min="4617" max="4617" width="12" style="51" customWidth="1"/>
    <col min="4618" max="4618" width="8.85546875" style="51" customWidth="1"/>
    <col min="4619" max="4619" width="14.5703125" style="51" customWidth="1"/>
    <col min="4620" max="4624" width="9.140625" style="51"/>
    <col min="4625" max="4625" width="10.85546875" style="51" customWidth="1"/>
    <col min="4626" max="4864" width="9.140625" style="51"/>
    <col min="4865" max="4865" width="1.7109375" style="51" bestFit="1" customWidth="1"/>
    <col min="4866" max="4866" width="12.7109375" style="51" customWidth="1"/>
    <col min="4867" max="4867" width="19.5703125" style="51" customWidth="1"/>
    <col min="4868" max="4868" width="37.7109375" style="51" customWidth="1"/>
    <col min="4869" max="4869" width="20" style="51" customWidth="1"/>
    <col min="4870" max="4870" width="20.85546875" style="51" customWidth="1"/>
    <col min="4871" max="4871" width="27.5703125" style="51" customWidth="1"/>
    <col min="4872" max="4872" width="23.42578125" style="51" customWidth="1"/>
    <col min="4873" max="4873" width="12" style="51" customWidth="1"/>
    <col min="4874" max="4874" width="8.85546875" style="51" customWidth="1"/>
    <col min="4875" max="4875" width="14.5703125" style="51" customWidth="1"/>
    <col min="4876" max="4880" width="9.140625" style="51"/>
    <col min="4881" max="4881" width="10.85546875" style="51" customWidth="1"/>
    <col min="4882" max="5120" width="9.140625" style="51"/>
    <col min="5121" max="5121" width="1.7109375" style="51" bestFit="1" customWidth="1"/>
    <col min="5122" max="5122" width="12.7109375" style="51" customWidth="1"/>
    <col min="5123" max="5123" width="19.5703125" style="51" customWidth="1"/>
    <col min="5124" max="5124" width="37.7109375" style="51" customWidth="1"/>
    <col min="5125" max="5125" width="20" style="51" customWidth="1"/>
    <col min="5126" max="5126" width="20.85546875" style="51" customWidth="1"/>
    <col min="5127" max="5127" width="27.5703125" style="51" customWidth="1"/>
    <col min="5128" max="5128" width="23.42578125" style="51" customWidth="1"/>
    <col min="5129" max="5129" width="12" style="51" customWidth="1"/>
    <col min="5130" max="5130" width="8.85546875" style="51" customWidth="1"/>
    <col min="5131" max="5131" width="14.5703125" style="51" customWidth="1"/>
    <col min="5132" max="5136" width="9.140625" style="51"/>
    <col min="5137" max="5137" width="10.85546875" style="51" customWidth="1"/>
    <col min="5138" max="5376" width="9.140625" style="51"/>
    <col min="5377" max="5377" width="1.7109375" style="51" bestFit="1" customWidth="1"/>
    <col min="5378" max="5378" width="12.7109375" style="51" customWidth="1"/>
    <col min="5379" max="5379" width="19.5703125" style="51" customWidth="1"/>
    <col min="5380" max="5380" width="37.7109375" style="51" customWidth="1"/>
    <col min="5381" max="5381" width="20" style="51" customWidth="1"/>
    <col min="5382" max="5382" width="20.85546875" style="51" customWidth="1"/>
    <col min="5383" max="5383" width="27.5703125" style="51" customWidth="1"/>
    <col min="5384" max="5384" width="23.42578125" style="51" customWidth="1"/>
    <col min="5385" max="5385" width="12" style="51" customWidth="1"/>
    <col min="5386" max="5386" width="8.85546875" style="51" customWidth="1"/>
    <col min="5387" max="5387" width="14.5703125" style="51" customWidth="1"/>
    <col min="5388" max="5392" width="9.140625" style="51"/>
    <col min="5393" max="5393" width="10.85546875" style="51" customWidth="1"/>
    <col min="5394" max="5632" width="9.140625" style="51"/>
    <col min="5633" max="5633" width="1.7109375" style="51" bestFit="1" customWidth="1"/>
    <col min="5634" max="5634" width="12.7109375" style="51" customWidth="1"/>
    <col min="5635" max="5635" width="19.5703125" style="51" customWidth="1"/>
    <col min="5636" max="5636" width="37.7109375" style="51" customWidth="1"/>
    <col min="5637" max="5637" width="20" style="51" customWidth="1"/>
    <col min="5638" max="5638" width="20.85546875" style="51" customWidth="1"/>
    <col min="5639" max="5639" width="27.5703125" style="51" customWidth="1"/>
    <col min="5640" max="5640" width="23.42578125" style="51" customWidth="1"/>
    <col min="5641" max="5641" width="12" style="51" customWidth="1"/>
    <col min="5642" max="5642" width="8.85546875" style="51" customWidth="1"/>
    <col min="5643" max="5643" width="14.5703125" style="51" customWidth="1"/>
    <col min="5644" max="5648" width="9.140625" style="51"/>
    <col min="5649" max="5649" width="10.85546875" style="51" customWidth="1"/>
    <col min="5650" max="5888" width="9.140625" style="51"/>
    <col min="5889" max="5889" width="1.7109375" style="51" bestFit="1" customWidth="1"/>
    <col min="5890" max="5890" width="12.7109375" style="51" customWidth="1"/>
    <col min="5891" max="5891" width="19.5703125" style="51" customWidth="1"/>
    <col min="5892" max="5892" width="37.7109375" style="51" customWidth="1"/>
    <col min="5893" max="5893" width="20" style="51" customWidth="1"/>
    <col min="5894" max="5894" width="20.85546875" style="51" customWidth="1"/>
    <col min="5895" max="5895" width="27.5703125" style="51" customWidth="1"/>
    <col min="5896" max="5896" width="23.42578125" style="51" customWidth="1"/>
    <col min="5897" max="5897" width="12" style="51" customWidth="1"/>
    <col min="5898" max="5898" width="8.85546875" style="51" customWidth="1"/>
    <col min="5899" max="5899" width="14.5703125" style="51" customWidth="1"/>
    <col min="5900" max="5904" width="9.140625" style="51"/>
    <col min="5905" max="5905" width="10.85546875" style="51" customWidth="1"/>
    <col min="5906" max="6144" width="9.140625" style="51"/>
    <col min="6145" max="6145" width="1.7109375" style="51" bestFit="1" customWidth="1"/>
    <col min="6146" max="6146" width="12.7109375" style="51" customWidth="1"/>
    <col min="6147" max="6147" width="19.5703125" style="51" customWidth="1"/>
    <col min="6148" max="6148" width="37.7109375" style="51" customWidth="1"/>
    <col min="6149" max="6149" width="20" style="51" customWidth="1"/>
    <col min="6150" max="6150" width="20.85546875" style="51" customWidth="1"/>
    <col min="6151" max="6151" width="27.5703125" style="51" customWidth="1"/>
    <col min="6152" max="6152" width="23.42578125" style="51" customWidth="1"/>
    <col min="6153" max="6153" width="12" style="51" customWidth="1"/>
    <col min="6154" max="6154" width="8.85546875" style="51" customWidth="1"/>
    <col min="6155" max="6155" width="14.5703125" style="51" customWidth="1"/>
    <col min="6156" max="6160" width="9.140625" style="51"/>
    <col min="6161" max="6161" width="10.85546875" style="51" customWidth="1"/>
    <col min="6162" max="6400" width="9.140625" style="51"/>
    <col min="6401" max="6401" width="1.7109375" style="51" bestFit="1" customWidth="1"/>
    <col min="6402" max="6402" width="12.7109375" style="51" customWidth="1"/>
    <col min="6403" max="6403" width="19.5703125" style="51" customWidth="1"/>
    <col min="6404" max="6404" width="37.7109375" style="51" customWidth="1"/>
    <col min="6405" max="6405" width="20" style="51" customWidth="1"/>
    <col min="6406" max="6406" width="20.85546875" style="51" customWidth="1"/>
    <col min="6407" max="6407" width="27.5703125" style="51" customWidth="1"/>
    <col min="6408" max="6408" width="23.42578125" style="51" customWidth="1"/>
    <col min="6409" max="6409" width="12" style="51" customWidth="1"/>
    <col min="6410" max="6410" width="8.85546875" style="51" customWidth="1"/>
    <col min="6411" max="6411" width="14.5703125" style="51" customWidth="1"/>
    <col min="6412" max="6416" width="9.140625" style="51"/>
    <col min="6417" max="6417" width="10.85546875" style="51" customWidth="1"/>
    <col min="6418" max="6656" width="9.140625" style="51"/>
    <col min="6657" max="6657" width="1.7109375" style="51" bestFit="1" customWidth="1"/>
    <col min="6658" max="6658" width="12.7109375" style="51" customWidth="1"/>
    <col min="6659" max="6659" width="19.5703125" style="51" customWidth="1"/>
    <col min="6660" max="6660" width="37.7109375" style="51" customWidth="1"/>
    <col min="6661" max="6661" width="20" style="51" customWidth="1"/>
    <col min="6662" max="6662" width="20.85546875" style="51" customWidth="1"/>
    <col min="6663" max="6663" width="27.5703125" style="51" customWidth="1"/>
    <col min="6664" max="6664" width="23.42578125" style="51" customWidth="1"/>
    <col min="6665" max="6665" width="12" style="51" customWidth="1"/>
    <col min="6666" max="6666" width="8.85546875" style="51" customWidth="1"/>
    <col min="6667" max="6667" width="14.5703125" style="51" customWidth="1"/>
    <col min="6668" max="6672" width="9.140625" style="51"/>
    <col min="6673" max="6673" width="10.85546875" style="51" customWidth="1"/>
    <col min="6674" max="6912" width="9.140625" style="51"/>
    <col min="6913" max="6913" width="1.7109375" style="51" bestFit="1" customWidth="1"/>
    <col min="6914" max="6914" width="12.7109375" style="51" customWidth="1"/>
    <col min="6915" max="6915" width="19.5703125" style="51" customWidth="1"/>
    <col min="6916" max="6916" width="37.7109375" style="51" customWidth="1"/>
    <col min="6917" max="6917" width="20" style="51" customWidth="1"/>
    <col min="6918" max="6918" width="20.85546875" style="51" customWidth="1"/>
    <col min="6919" max="6919" width="27.5703125" style="51" customWidth="1"/>
    <col min="6920" max="6920" width="23.42578125" style="51" customWidth="1"/>
    <col min="6921" max="6921" width="12" style="51" customWidth="1"/>
    <col min="6922" max="6922" width="8.85546875" style="51" customWidth="1"/>
    <col min="6923" max="6923" width="14.5703125" style="51" customWidth="1"/>
    <col min="6924" max="6928" width="9.140625" style="51"/>
    <col min="6929" max="6929" width="10.85546875" style="51" customWidth="1"/>
    <col min="6930" max="7168" width="9.140625" style="51"/>
    <col min="7169" max="7169" width="1.7109375" style="51" bestFit="1" customWidth="1"/>
    <col min="7170" max="7170" width="12.7109375" style="51" customWidth="1"/>
    <col min="7171" max="7171" width="19.5703125" style="51" customWidth="1"/>
    <col min="7172" max="7172" width="37.7109375" style="51" customWidth="1"/>
    <col min="7173" max="7173" width="20" style="51" customWidth="1"/>
    <col min="7174" max="7174" width="20.85546875" style="51" customWidth="1"/>
    <col min="7175" max="7175" width="27.5703125" style="51" customWidth="1"/>
    <col min="7176" max="7176" width="23.42578125" style="51" customWidth="1"/>
    <col min="7177" max="7177" width="12" style="51" customWidth="1"/>
    <col min="7178" max="7178" width="8.85546875" style="51" customWidth="1"/>
    <col min="7179" max="7179" width="14.5703125" style="51" customWidth="1"/>
    <col min="7180" max="7184" width="9.140625" style="51"/>
    <col min="7185" max="7185" width="10.85546875" style="51" customWidth="1"/>
    <col min="7186" max="7424" width="9.140625" style="51"/>
    <col min="7425" max="7425" width="1.7109375" style="51" bestFit="1" customWidth="1"/>
    <col min="7426" max="7426" width="12.7109375" style="51" customWidth="1"/>
    <col min="7427" max="7427" width="19.5703125" style="51" customWidth="1"/>
    <col min="7428" max="7428" width="37.7109375" style="51" customWidth="1"/>
    <col min="7429" max="7429" width="20" style="51" customWidth="1"/>
    <col min="7430" max="7430" width="20.85546875" style="51" customWidth="1"/>
    <col min="7431" max="7431" width="27.5703125" style="51" customWidth="1"/>
    <col min="7432" max="7432" width="23.42578125" style="51" customWidth="1"/>
    <col min="7433" max="7433" width="12" style="51" customWidth="1"/>
    <col min="7434" max="7434" width="8.85546875" style="51" customWidth="1"/>
    <col min="7435" max="7435" width="14.5703125" style="51" customWidth="1"/>
    <col min="7436" max="7440" width="9.140625" style="51"/>
    <col min="7441" max="7441" width="10.85546875" style="51" customWidth="1"/>
    <col min="7442" max="7680" width="9.140625" style="51"/>
    <col min="7681" max="7681" width="1.7109375" style="51" bestFit="1" customWidth="1"/>
    <col min="7682" max="7682" width="12.7109375" style="51" customWidth="1"/>
    <col min="7683" max="7683" width="19.5703125" style="51" customWidth="1"/>
    <col min="7684" max="7684" width="37.7109375" style="51" customWidth="1"/>
    <col min="7685" max="7685" width="20" style="51" customWidth="1"/>
    <col min="7686" max="7686" width="20.85546875" style="51" customWidth="1"/>
    <col min="7687" max="7687" width="27.5703125" style="51" customWidth="1"/>
    <col min="7688" max="7688" width="23.42578125" style="51" customWidth="1"/>
    <col min="7689" max="7689" width="12" style="51" customWidth="1"/>
    <col min="7690" max="7690" width="8.85546875" style="51" customWidth="1"/>
    <col min="7691" max="7691" width="14.5703125" style="51" customWidth="1"/>
    <col min="7692" max="7696" width="9.140625" style="51"/>
    <col min="7697" max="7697" width="10.85546875" style="51" customWidth="1"/>
    <col min="7698" max="7936" width="9.140625" style="51"/>
    <col min="7937" max="7937" width="1.7109375" style="51" bestFit="1" customWidth="1"/>
    <col min="7938" max="7938" width="12.7109375" style="51" customWidth="1"/>
    <col min="7939" max="7939" width="19.5703125" style="51" customWidth="1"/>
    <col min="7940" max="7940" width="37.7109375" style="51" customWidth="1"/>
    <col min="7941" max="7941" width="20" style="51" customWidth="1"/>
    <col min="7942" max="7942" width="20.85546875" style="51" customWidth="1"/>
    <col min="7943" max="7943" width="27.5703125" style="51" customWidth="1"/>
    <col min="7944" max="7944" width="23.42578125" style="51" customWidth="1"/>
    <col min="7945" max="7945" width="12" style="51" customWidth="1"/>
    <col min="7946" max="7946" width="8.85546875" style="51" customWidth="1"/>
    <col min="7947" max="7947" width="14.5703125" style="51" customWidth="1"/>
    <col min="7948" max="7952" width="9.140625" style="51"/>
    <col min="7953" max="7953" width="10.85546875" style="51" customWidth="1"/>
    <col min="7954" max="8192" width="9.140625" style="51"/>
    <col min="8193" max="8193" width="1.7109375" style="51" bestFit="1" customWidth="1"/>
    <col min="8194" max="8194" width="12.7109375" style="51" customWidth="1"/>
    <col min="8195" max="8195" width="19.5703125" style="51" customWidth="1"/>
    <col min="8196" max="8196" width="37.7109375" style="51" customWidth="1"/>
    <col min="8197" max="8197" width="20" style="51" customWidth="1"/>
    <col min="8198" max="8198" width="20.85546875" style="51" customWidth="1"/>
    <col min="8199" max="8199" width="27.5703125" style="51" customWidth="1"/>
    <col min="8200" max="8200" width="23.42578125" style="51" customWidth="1"/>
    <col min="8201" max="8201" width="12" style="51" customWidth="1"/>
    <col min="8202" max="8202" width="8.85546875" style="51" customWidth="1"/>
    <col min="8203" max="8203" width="14.5703125" style="51" customWidth="1"/>
    <col min="8204" max="8208" width="9.140625" style="51"/>
    <col min="8209" max="8209" width="10.85546875" style="51" customWidth="1"/>
    <col min="8210" max="8448" width="9.140625" style="51"/>
    <col min="8449" max="8449" width="1.7109375" style="51" bestFit="1" customWidth="1"/>
    <col min="8450" max="8450" width="12.7109375" style="51" customWidth="1"/>
    <col min="8451" max="8451" width="19.5703125" style="51" customWidth="1"/>
    <col min="8452" max="8452" width="37.7109375" style="51" customWidth="1"/>
    <col min="8453" max="8453" width="20" style="51" customWidth="1"/>
    <col min="8454" max="8454" width="20.85546875" style="51" customWidth="1"/>
    <col min="8455" max="8455" width="27.5703125" style="51" customWidth="1"/>
    <col min="8456" max="8456" width="23.42578125" style="51" customWidth="1"/>
    <col min="8457" max="8457" width="12" style="51" customWidth="1"/>
    <col min="8458" max="8458" width="8.85546875" style="51" customWidth="1"/>
    <col min="8459" max="8459" width="14.5703125" style="51" customWidth="1"/>
    <col min="8460" max="8464" width="9.140625" style="51"/>
    <col min="8465" max="8465" width="10.85546875" style="51" customWidth="1"/>
    <col min="8466" max="8704" width="9.140625" style="51"/>
    <col min="8705" max="8705" width="1.7109375" style="51" bestFit="1" customWidth="1"/>
    <col min="8706" max="8706" width="12.7109375" style="51" customWidth="1"/>
    <col min="8707" max="8707" width="19.5703125" style="51" customWidth="1"/>
    <col min="8708" max="8708" width="37.7109375" style="51" customWidth="1"/>
    <col min="8709" max="8709" width="20" style="51" customWidth="1"/>
    <col min="8710" max="8710" width="20.85546875" style="51" customWidth="1"/>
    <col min="8711" max="8711" width="27.5703125" style="51" customWidth="1"/>
    <col min="8712" max="8712" width="23.42578125" style="51" customWidth="1"/>
    <col min="8713" max="8713" width="12" style="51" customWidth="1"/>
    <col min="8714" max="8714" width="8.85546875" style="51" customWidth="1"/>
    <col min="8715" max="8715" width="14.5703125" style="51" customWidth="1"/>
    <col min="8716" max="8720" width="9.140625" style="51"/>
    <col min="8721" max="8721" width="10.85546875" style="51" customWidth="1"/>
    <col min="8722" max="8960" width="9.140625" style="51"/>
    <col min="8961" max="8961" width="1.7109375" style="51" bestFit="1" customWidth="1"/>
    <col min="8962" max="8962" width="12.7109375" style="51" customWidth="1"/>
    <col min="8963" max="8963" width="19.5703125" style="51" customWidth="1"/>
    <col min="8964" max="8964" width="37.7109375" style="51" customWidth="1"/>
    <col min="8965" max="8965" width="20" style="51" customWidth="1"/>
    <col min="8966" max="8966" width="20.85546875" style="51" customWidth="1"/>
    <col min="8967" max="8967" width="27.5703125" style="51" customWidth="1"/>
    <col min="8968" max="8968" width="23.42578125" style="51" customWidth="1"/>
    <col min="8969" max="8969" width="12" style="51" customWidth="1"/>
    <col min="8970" max="8970" width="8.85546875" style="51" customWidth="1"/>
    <col min="8971" max="8971" width="14.5703125" style="51" customWidth="1"/>
    <col min="8972" max="8976" width="9.140625" style="51"/>
    <col min="8977" max="8977" width="10.85546875" style="51" customWidth="1"/>
    <col min="8978" max="9216" width="9.140625" style="51"/>
    <col min="9217" max="9217" width="1.7109375" style="51" bestFit="1" customWidth="1"/>
    <col min="9218" max="9218" width="12.7109375" style="51" customWidth="1"/>
    <col min="9219" max="9219" width="19.5703125" style="51" customWidth="1"/>
    <col min="9220" max="9220" width="37.7109375" style="51" customWidth="1"/>
    <col min="9221" max="9221" width="20" style="51" customWidth="1"/>
    <col min="9222" max="9222" width="20.85546875" style="51" customWidth="1"/>
    <col min="9223" max="9223" width="27.5703125" style="51" customWidth="1"/>
    <col min="9224" max="9224" width="23.42578125" style="51" customWidth="1"/>
    <col min="9225" max="9225" width="12" style="51" customWidth="1"/>
    <col min="9226" max="9226" width="8.85546875" style="51" customWidth="1"/>
    <col min="9227" max="9227" width="14.5703125" style="51" customWidth="1"/>
    <col min="9228" max="9232" width="9.140625" style="51"/>
    <col min="9233" max="9233" width="10.85546875" style="51" customWidth="1"/>
    <col min="9234" max="9472" width="9.140625" style="51"/>
    <col min="9473" max="9473" width="1.7109375" style="51" bestFit="1" customWidth="1"/>
    <col min="9474" max="9474" width="12.7109375" style="51" customWidth="1"/>
    <col min="9475" max="9475" width="19.5703125" style="51" customWidth="1"/>
    <col min="9476" max="9476" width="37.7109375" style="51" customWidth="1"/>
    <col min="9477" max="9477" width="20" style="51" customWidth="1"/>
    <col min="9478" max="9478" width="20.85546875" style="51" customWidth="1"/>
    <col min="9479" max="9479" width="27.5703125" style="51" customWidth="1"/>
    <col min="9480" max="9480" width="23.42578125" style="51" customWidth="1"/>
    <col min="9481" max="9481" width="12" style="51" customWidth="1"/>
    <col min="9482" max="9482" width="8.85546875" style="51" customWidth="1"/>
    <col min="9483" max="9483" width="14.5703125" style="51" customWidth="1"/>
    <col min="9484" max="9488" width="9.140625" style="51"/>
    <col min="9489" max="9489" width="10.85546875" style="51" customWidth="1"/>
    <col min="9490" max="9728" width="9.140625" style="51"/>
    <col min="9729" max="9729" width="1.7109375" style="51" bestFit="1" customWidth="1"/>
    <col min="9730" max="9730" width="12.7109375" style="51" customWidth="1"/>
    <col min="9731" max="9731" width="19.5703125" style="51" customWidth="1"/>
    <col min="9732" max="9732" width="37.7109375" style="51" customWidth="1"/>
    <col min="9733" max="9733" width="20" style="51" customWidth="1"/>
    <col min="9734" max="9734" width="20.85546875" style="51" customWidth="1"/>
    <col min="9735" max="9735" width="27.5703125" style="51" customWidth="1"/>
    <col min="9736" max="9736" width="23.42578125" style="51" customWidth="1"/>
    <col min="9737" max="9737" width="12" style="51" customWidth="1"/>
    <col min="9738" max="9738" width="8.85546875" style="51" customWidth="1"/>
    <col min="9739" max="9739" width="14.5703125" style="51" customWidth="1"/>
    <col min="9740" max="9744" width="9.140625" style="51"/>
    <col min="9745" max="9745" width="10.85546875" style="51" customWidth="1"/>
    <col min="9746" max="9984" width="9.140625" style="51"/>
    <col min="9985" max="9985" width="1.7109375" style="51" bestFit="1" customWidth="1"/>
    <col min="9986" max="9986" width="12.7109375" style="51" customWidth="1"/>
    <col min="9987" max="9987" width="19.5703125" style="51" customWidth="1"/>
    <col min="9988" max="9988" width="37.7109375" style="51" customWidth="1"/>
    <col min="9989" max="9989" width="20" style="51" customWidth="1"/>
    <col min="9990" max="9990" width="20.85546875" style="51" customWidth="1"/>
    <col min="9991" max="9991" width="27.5703125" style="51" customWidth="1"/>
    <col min="9992" max="9992" width="23.42578125" style="51" customWidth="1"/>
    <col min="9993" max="9993" width="12" style="51" customWidth="1"/>
    <col min="9994" max="9994" width="8.85546875" style="51" customWidth="1"/>
    <col min="9995" max="9995" width="14.5703125" style="51" customWidth="1"/>
    <col min="9996" max="10000" width="9.140625" style="51"/>
    <col min="10001" max="10001" width="10.85546875" style="51" customWidth="1"/>
    <col min="10002" max="10240" width="9.140625" style="51"/>
    <col min="10241" max="10241" width="1.7109375" style="51" bestFit="1" customWidth="1"/>
    <col min="10242" max="10242" width="12.7109375" style="51" customWidth="1"/>
    <col min="10243" max="10243" width="19.5703125" style="51" customWidth="1"/>
    <col min="10244" max="10244" width="37.7109375" style="51" customWidth="1"/>
    <col min="10245" max="10245" width="20" style="51" customWidth="1"/>
    <col min="10246" max="10246" width="20.85546875" style="51" customWidth="1"/>
    <col min="10247" max="10247" width="27.5703125" style="51" customWidth="1"/>
    <col min="10248" max="10248" width="23.42578125" style="51" customWidth="1"/>
    <col min="10249" max="10249" width="12" style="51" customWidth="1"/>
    <col min="10250" max="10250" width="8.85546875" style="51" customWidth="1"/>
    <col min="10251" max="10251" width="14.5703125" style="51" customWidth="1"/>
    <col min="10252" max="10256" width="9.140625" style="51"/>
    <col min="10257" max="10257" width="10.85546875" style="51" customWidth="1"/>
    <col min="10258" max="10496" width="9.140625" style="51"/>
    <col min="10497" max="10497" width="1.7109375" style="51" bestFit="1" customWidth="1"/>
    <col min="10498" max="10498" width="12.7109375" style="51" customWidth="1"/>
    <col min="10499" max="10499" width="19.5703125" style="51" customWidth="1"/>
    <col min="10500" max="10500" width="37.7109375" style="51" customWidth="1"/>
    <col min="10501" max="10501" width="20" style="51" customWidth="1"/>
    <col min="10502" max="10502" width="20.85546875" style="51" customWidth="1"/>
    <col min="10503" max="10503" width="27.5703125" style="51" customWidth="1"/>
    <col min="10504" max="10504" width="23.42578125" style="51" customWidth="1"/>
    <col min="10505" max="10505" width="12" style="51" customWidth="1"/>
    <col min="10506" max="10506" width="8.85546875" style="51" customWidth="1"/>
    <col min="10507" max="10507" width="14.5703125" style="51" customWidth="1"/>
    <col min="10508" max="10512" width="9.140625" style="51"/>
    <col min="10513" max="10513" width="10.85546875" style="51" customWidth="1"/>
    <col min="10514" max="10752" width="9.140625" style="51"/>
    <col min="10753" max="10753" width="1.7109375" style="51" bestFit="1" customWidth="1"/>
    <col min="10754" max="10754" width="12.7109375" style="51" customWidth="1"/>
    <col min="10755" max="10755" width="19.5703125" style="51" customWidth="1"/>
    <col min="10756" max="10756" width="37.7109375" style="51" customWidth="1"/>
    <col min="10757" max="10757" width="20" style="51" customWidth="1"/>
    <col min="10758" max="10758" width="20.85546875" style="51" customWidth="1"/>
    <col min="10759" max="10759" width="27.5703125" style="51" customWidth="1"/>
    <col min="10760" max="10760" width="23.42578125" style="51" customWidth="1"/>
    <col min="10761" max="10761" width="12" style="51" customWidth="1"/>
    <col min="10762" max="10762" width="8.85546875" style="51" customWidth="1"/>
    <col min="10763" max="10763" width="14.5703125" style="51" customWidth="1"/>
    <col min="10764" max="10768" width="9.140625" style="51"/>
    <col min="10769" max="10769" width="10.85546875" style="51" customWidth="1"/>
    <col min="10770" max="11008" width="9.140625" style="51"/>
    <col min="11009" max="11009" width="1.7109375" style="51" bestFit="1" customWidth="1"/>
    <col min="11010" max="11010" width="12.7109375" style="51" customWidth="1"/>
    <col min="11011" max="11011" width="19.5703125" style="51" customWidth="1"/>
    <col min="11012" max="11012" width="37.7109375" style="51" customWidth="1"/>
    <col min="11013" max="11013" width="20" style="51" customWidth="1"/>
    <col min="11014" max="11014" width="20.85546875" style="51" customWidth="1"/>
    <col min="11015" max="11015" width="27.5703125" style="51" customWidth="1"/>
    <col min="11016" max="11016" width="23.42578125" style="51" customWidth="1"/>
    <col min="11017" max="11017" width="12" style="51" customWidth="1"/>
    <col min="11018" max="11018" width="8.85546875" style="51" customWidth="1"/>
    <col min="11019" max="11019" width="14.5703125" style="51" customWidth="1"/>
    <col min="11020" max="11024" width="9.140625" style="51"/>
    <col min="11025" max="11025" width="10.85546875" style="51" customWidth="1"/>
    <col min="11026" max="11264" width="9.140625" style="51"/>
    <col min="11265" max="11265" width="1.7109375" style="51" bestFit="1" customWidth="1"/>
    <col min="11266" max="11266" width="12.7109375" style="51" customWidth="1"/>
    <col min="11267" max="11267" width="19.5703125" style="51" customWidth="1"/>
    <col min="11268" max="11268" width="37.7109375" style="51" customWidth="1"/>
    <col min="11269" max="11269" width="20" style="51" customWidth="1"/>
    <col min="11270" max="11270" width="20.85546875" style="51" customWidth="1"/>
    <col min="11271" max="11271" width="27.5703125" style="51" customWidth="1"/>
    <col min="11272" max="11272" width="23.42578125" style="51" customWidth="1"/>
    <col min="11273" max="11273" width="12" style="51" customWidth="1"/>
    <col min="11274" max="11274" width="8.85546875" style="51" customWidth="1"/>
    <col min="11275" max="11275" width="14.5703125" style="51" customWidth="1"/>
    <col min="11276" max="11280" width="9.140625" style="51"/>
    <col min="11281" max="11281" width="10.85546875" style="51" customWidth="1"/>
    <col min="11282" max="11520" width="9.140625" style="51"/>
    <col min="11521" max="11521" width="1.7109375" style="51" bestFit="1" customWidth="1"/>
    <col min="11522" max="11522" width="12.7109375" style="51" customWidth="1"/>
    <col min="11523" max="11523" width="19.5703125" style="51" customWidth="1"/>
    <col min="11524" max="11524" width="37.7109375" style="51" customWidth="1"/>
    <col min="11525" max="11525" width="20" style="51" customWidth="1"/>
    <col min="11526" max="11526" width="20.85546875" style="51" customWidth="1"/>
    <col min="11527" max="11527" width="27.5703125" style="51" customWidth="1"/>
    <col min="11528" max="11528" width="23.42578125" style="51" customWidth="1"/>
    <col min="11529" max="11529" width="12" style="51" customWidth="1"/>
    <col min="11530" max="11530" width="8.85546875" style="51" customWidth="1"/>
    <col min="11531" max="11531" width="14.5703125" style="51" customWidth="1"/>
    <col min="11532" max="11536" width="9.140625" style="51"/>
    <col min="11537" max="11537" width="10.85546875" style="51" customWidth="1"/>
    <col min="11538" max="11776" width="9.140625" style="51"/>
    <col min="11777" max="11777" width="1.7109375" style="51" bestFit="1" customWidth="1"/>
    <col min="11778" max="11778" width="12.7109375" style="51" customWidth="1"/>
    <col min="11779" max="11779" width="19.5703125" style="51" customWidth="1"/>
    <col min="11780" max="11780" width="37.7109375" style="51" customWidth="1"/>
    <col min="11781" max="11781" width="20" style="51" customWidth="1"/>
    <col min="11782" max="11782" width="20.85546875" style="51" customWidth="1"/>
    <col min="11783" max="11783" width="27.5703125" style="51" customWidth="1"/>
    <col min="11784" max="11784" width="23.42578125" style="51" customWidth="1"/>
    <col min="11785" max="11785" width="12" style="51" customWidth="1"/>
    <col min="11786" max="11786" width="8.85546875" style="51" customWidth="1"/>
    <col min="11787" max="11787" width="14.5703125" style="51" customWidth="1"/>
    <col min="11788" max="11792" width="9.140625" style="51"/>
    <col min="11793" max="11793" width="10.85546875" style="51" customWidth="1"/>
    <col min="11794" max="12032" width="9.140625" style="51"/>
    <col min="12033" max="12033" width="1.7109375" style="51" bestFit="1" customWidth="1"/>
    <col min="12034" max="12034" width="12.7109375" style="51" customWidth="1"/>
    <col min="12035" max="12035" width="19.5703125" style="51" customWidth="1"/>
    <col min="12036" max="12036" width="37.7109375" style="51" customWidth="1"/>
    <col min="12037" max="12037" width="20" style="51" customWidth="1"/>
    <col min="12038" max="12038" width="20.85546875" style="51" customWidth="1"/>
    <col min="12039" max="12039" width="27.5703125" style="51" customWidth="1"/>
    <col min="12040" max="12040" width="23.42578125" style="51" customWidth="1"/>
    <col min="12041" max="12041" width="12" style="51" customWidth="1"/>
    <col min="12042" max="12042" width="8.85546875" style="51" customWidth="1"/>
    <col min="12043" max="12043" width="14.5703125" style="51" customWidth="1"/>
    <col min="12044" max="12048" width="9.140625" style="51"/>
    <col min="12049" max="12049" width="10.85546875" style="51" customWidth="1"/>
    <col min="12050" max="12288" width="9.140625" style="51"/>
    <col min="12289" max="12289" width="1.7109375" style="51" bestFit="1" customWidth="1"/>
    <col min="12290" max="12290" width="12.7109375" style="51" customWidth="1"/>
    <col min="12291" max="12291" width="19.5703125" style="51" customWidth="1"/>
    <col min="12292" max="12292" width="37.7109375" style="51" customWidth="1"/>
    <col min="12293" max="12293" width="20" style="51" customWidth="1"/>
    <col min="12294" max="12294" width="20.85546875" style="51" customWidth="1"/>
    <col min="12295" max="12295" width="27.5703125" style="51" customWidth="1"/>
    <col min="12296" max="12296" width="23.42578125" style="51" customWidth="1"/>
    <col min="12297" max="12297" width="12" style="51" customWidth="1"/>
    <col min="12298" max="12298" width="8.85546875" style="51" customWidth="1"/>
    <col min="12299" max="12299" width="14.5703125" style="51" customWidth="1"/>
    <col min="12300" max="12304" width="9.140625" style="51"/>
    <col min="12305" max="12305" width="10.85546875" style="51" customWidth="1"/>
    <col min="12306" max="12544" width="9.140625" style="51"/>
    <col min="12545" max="12545" width="1.7109375" style="51" bestFit="1" customWidth="1"/>
    <col min="12546" max="12546" width="12.7109375" style="51" customWidth="1"/>
    <col min="12547" max="12547" width="19.5703125" style="51" customWidth="1"/>
    <col min="12548" max="12548" width="37.7109375" style="51" customWidth="1"/>
    <col min="12549" max="12549" width="20" style="51" customWidth="1"/>
    <col min="12550" max="12550" width="20.85546875" style="51" customWidth="1"/>
    <col min="12551" max="12551" width="27.5703125" style="51" customWidth="1"/>
    <col min="12552" max="12552" width="23.42578125" style="51" customWidth="1"/>
    <col min="12553" max="12553" width="12" style="51" customWidth="1"/>
    <col min="12554" max="12554" width="8.85546875" style="51" customWidth="1"/>
    <col min="12555" max="12555" width="14.5703125" style="51" customWidth="1"/>
    <col min="12556" max="12560" width="9.140625" style="51"/>
    <col min="12561" max="12561" width="10.85546875" style="51" customWidth="1"/>
    <col min="12562" max="12800" width="9.140625" style="51"/>
    <col min="12801" max="12801" width="1.7109375" style="51" bestFit="1" customWidth="1"/>
    <col min="12802" max="12802" width="12.7109375" style="51" customWidth="1"/>
    <col min="12803" max="12803" width="19.5703125" style="51" customWidth="1"/>
    <col min="12804" max="12804" width="37.7109375" style="51" customWidth="1"/>
    <col min="12805" max="12805" width="20" style="51" customWidth="1"/>
    <col min="12806" max="12806" width="20.85546875" style="51" customWidth="1"/>
    <col min="12807" max="12807" width="27.5703125" style="51" customWidth="1"/>
    <col min="12808" max="12808" width="23.42578125" style="51" customWidth="1"/>
    <col min="12809" max="12809" width="12" style="51" customWidth="1"/>
    <col min="12810" max="12810" width="8.85546875" style="51" customWidth="1"/>
    <col min="12811" max="12811" width="14.5703125" style="51" customWidth="1"/>
    <col min="12812" max="12816" width="9.140625" style="51"/>
    <col min="12817" max="12817" width="10.85546875" style="51" customWidth="1"/>
    <col min="12818" max="13056" width="9.140625" style="51"/>
    <col min="13057" max="13057" width="1.7109375" style="51" bestFit="1" customWidth="1"/>
    <col min="13058" max="13058" width="12.7109375" style="51" customWidth="1"/>
    <col min="13059" max="13059" width="19.5703125" style="51" customWidth="1"/>
    <col min="13060" max="13060" width="37.7109375" style="51" customWidth="1"/>
    <col min="13061" max="13061" width="20" style="51" customWidth="1"/>
    <col min="13062" max="13062" width="20.85546875" style="51" customWidth="1"/>
    <col min="13063" max="13063" width="27.5703125" style="51" customWidth="1"/>
    <col min="13064" max="13064" width="23.42578125" style="51" customWidth="1"/>
    <col min="13065" max="13065" width="12" style="51" customWidth="1"/>
    <col min="13066" max="13066" width="8.85546875" style="51" customWidth="1"/>
    <col min="13067" max="13067" width="14.5703125" style="51" customWidth="1"/>
    <col min="13068" max="13072" width="9.140625" style="51"/>
    <col min="13073" max="13073" width="10.85546875" style="51" customWidth="1"/>
    <col min="13074" max="13312" width="9.140625" style="51"/>
    <col min="13313" max="13313" width="1.7109375" style="51" bestFit="1" customWidth="1"/>
    <col min="13314" max="13314" width="12.7109375" style="51" customWidth="1"/>
    <col min="13315" max="13315" width="19.5703125" style="51" customWidth="1"/>
    <col min="13316" max="13316" width="37.7109375" style="51" customWidth="1"/>
    <col min="13317" max="13317" width="20" style="51" customWidth="1"/>
    <col min="13318" max="13318" width="20.85546875" style="51" customWidth="1"/>
    <col min="13319" max="13319" width="27.5703125" style="51" customWidth="1"/>
    <col min="13320" max="13320" width="23.42578125" style="51" customWidth="1"/>
    <col min="13321" max="13321" width="12" style="51" customWidth="1"/>
    <col min="13322" max="13322" width="8.85546875" style="51" customWidth="1"/>
    <col min="13323" max="13323" width="14.5703125" style="51" customWidth="1"/>
    <col min="13324" max="13328" width="9.140625" style="51"/>
    <col min="13329" max="13329" width="10.85546875" style="51" customWidth="1"/>
    <col min="13330" max="13568" width="9.140625" style="51"/>
    <col min="13569" max="13569" width="1.7109375" style="51" bestFit="1" customWidth="1"/>
    <col min="13570" max="13570" width="12.7109375" style="51" customWidth="1"/>
    <col min="13571" max="13571" width="19.5703125" style="51" customWidth="1"/>
    <col min="13572" max="13572" width="37.7109375" style="51" customWidth="1"/>
    <col min="13573" max="13573" width="20" style="51" customWidth="1"/>
    <col min="13574" max="13574" width="20.85546875" style="51" customWidth="1"/>
    <col min="13575" max="13575" width="27.5703125" style="51" customWidth="1"/>
    <col min="13576" max="13576" width="23.42578125" style="51" customWidth="1"/>
    <col min="13577" max="13577" width="12" style="51" customWidth="1"/>
    <col min="13578" max="13578" width="8.85546875" style="51" customWidth="1"/>
    <col min="13579" max="13579" width="14.5703125" style="51" customWidth="1"/>
    <col min="13580" max="13584" width="9.140625" style="51"/>
    <col min="13585" max="13585" width="10.85546875" style="51" customWidth="1"/>
    <col min="13586" max="13824" width="9.140625" style="51"/>
    <col min="13825" max="13825" width="1.7109375" style="51" bestFit="1" customWidth="1"/>
    <col min="13826" max="13826" width="12.7109375" style="51" customWidth="1"/>
    <col min="13827" max="13827" width="19.5703125" style="51" customWidth="1"/>
    <col min="13828" max="13828" width="37.7109375" style="51" customWidth="1"/>
    <col min="13829" max="13829" width="20" style="51" customWidth="1"/>
    <col min="13830" max="13830" width="20.85546875" style="51" customWidth="1"/>
    <col min="13831" max="13831" width="27.5703125" style="51" customWidth="1"/>
    <col min="13832" max="13832" width="23.42578125" style="51" customWidth="1"/>
    <col min="13833" max="13833" width="12" style="51" customWidth="1"/>
    <col min="13834" max="13834" width="8.85546875" style="51" customWidth="1"/>
    <col min="13835" max="13835" width="14.5703125" style="51" customWidth="1"/>
    <col min="13836" max="13840" width="9.140625" style="51"/>
    <col min="13841" max="13841" width="10.85546875" style="51" customWidth="1"/>
    <col min="13842" max="14080" width="9.140625" style="51"/>
    <col min="14081" max="14081" width="1.7109375" style="51" bestFit="1" customWidth="1"/>
    <col min="14082" max="14082" width="12.7109375" style="51" customWidth="1"/>
    <col min="14083" max="14083" width="19.5703125" style="51" customWidth="1"/>
    <col min="14084" max="14084" width="37.7109375" style="51" customWidth="1"/>
    <col min="14085" max="14085" width="20" style="51" customWidth="1"/>
    <col min="14086" max="14086" width="20.85546875" style="51" customWidth="1"/>
    <col min="14087" max="14087" width="27.5703125" style="51" customWidth="1"/>
    <col min="14088" max="14088" width="23.42578125" style="51" customWidth="1"/>
    <col min="14089" max="14089" width="12" style="51" customWidth="1"/>
    <col min="14090" max="14090" width="8.85546875" style="51" customWidth="1"/>
    <col min="14091" max="14091" width="14.5703125" style="51" customWidth="1"/>
    <col min="14092" max="14096" width="9.140625" style="51"/>
    <col min="14097" max="14097" width="10.85546875" style="51" customWidth="1"/>
    <col min="14098" max="14336" width="9.140625" style="51"/>
    <col min="14337" max="14337" width="1.7109375" style="51" bestFit="1" customWidth="1"/>
    <col min="14338" max="14338" width="12.7109375" style="51" customWidth="1"/>
    <col min="14339" max="14339" width="19.5703125" style="51" customWidth="1"/>
    <col min="14340" max="14340" width="37.7109375" style="51" customWidth="1"/>
    <col min="14341" max="14341" width="20" style="51" customWidth="1"/>
    <col min="14342" max="14342" width="20.85546875" style="51" customWidth="1"/>
    <col min="14343" max="14343" width="27.5703125" style="51" customWidth="1"/>
    <col min="14344" max="14344" width="23.42578125" style="51" customWidth="1"/>
    <col min="14345" max="14345" width="12" style="51" customWidth="1"/>
    <col min="14346" max="14346" width="8.85546875" style="51" customWidth="1"/>
    <col min="14347" max="14347" width="14.5703125" style="51" customWidth="1"/>
    <col min="14348" max="14352" width="9.140625" style="51"/>
    <col min="14353" max="14353" width="10.85546875" style="51" customWidth="1"/>
    <col min="14354" max="14592" width="9.140625" style="51"/>
    <col min="14593" max="14593" width="1.7109375" style="51" bestFit="1" customWidth="1"/>
    <col min="14594" max="14594" width="12.7109375" style="51" customWidth="1"/>
    <col min="14595" max="14595" width="19.5703125" style="51" customWidth="1"/>
    <col min="14596" max="14596" width="37.7109375" style="51" customWidth="1"/>
    <col min="14597" max="14597" width="20" style="51" customWidth="1"/>
    <col min="14598" max="14598" width="20.85546875" style="51" customWidth="1"/>
    <col min="14599" max="14599" width="27.5703125" style="51" customWidth="1"/>
    <col min="14600" max="14600" width="23.42578125" style="51" customWidth="1"/>
    <col min="14601" max="14601" width="12" style="51" customWidth="1"/>
    <col min="14602" max="14602" width="8.85546875" style="51" customWidth="1"/>
    <col min="14603" max="14603" width="14.5703125" style="51" customWidth="1"/>
    <col min="14604" max="14608" width="9.140625" style="51"/>
    <col min="14609" max="14609" width="10.85546875" style="51" customWidth="1"/>
    <col min="14610" max="14848" width="9.140625" style="51"/>
    <col min="14849" max="14849" width="1.7109375" style="51" bestFit="1" customWidth="1"/>
    <col min="14850" max="14850" width="12.7109375" style="51" customWidth="1"/>
    <col min="14851" max="14851" width="19.5703125" style="51" customWidth="1"/>
    <col min="14852" max="14852" width="37.7109375" style="51" customWidth="1"/>
    <col min="14853" max="14853" width="20" style="51" customWidth="1"/>
    <col min="14854" max="14854" width="20.85546875" style="51" customWidth="1"/>
    <col min="14855" max="14855" width="27.5703125" style="51" customWidth="1"/>
    <col min="14856" max="14856" width="23.42578125" style="51" customWidth="1"/>
    <col min="14857" max="14857" width="12" style="51" customWidth="1"/>
    <col min="14858" max="14858" width="8.85546875" style="51" customWidth="1"/>
    <col min="14859" max="14859" width="14.5703125" style="51" customWidth="1"/>
    <col min="14860" max="14864" width="9.140625" style="51"/>
    <col min="14865" max="14865" width="10.85546875" style="51" customWidth="1"/>
    <col min="14866" max="15104" width="9.140625" style="51"/>
    <col min="15105" max="15105" width="1.7109375" style="51" bestFit="1" customWidth="1"/>
    <col min="15106" max="15106" width="12.7109375" style="51" customWidth="1"/>
    <col min="15107" max="15107" width="19.5703125" style="51" customWidth="1"/>
    <col min="15108" max="15108" width="37.7109375" style="51" customWidth="1"/>
    <col min="15109" max="15109" width="20" style="51" customWidth="1"/>
    <col min="15110" max="15110" width="20.85546875" style="51" customWidth="1"/>
    <col min="15111" max="15111" width="27.5703125" style="51" customWidth="1"/>
    <col min="15112" max="15112" width="23.42578125" style="51" customWidth="1"/>
    <col min="15113" max="15113" width="12" style="51" customWidth="1"/>
    <col min="15114" max="15114" width="8.85546875" style="51" customWidth="1"/>
    <col min="15115" max="15115" width="14.5703125" style="51" customWidth="1"/>
    <col min="15116" max="15120" width="9.140625" style="51"/>
    <col min="15121" max="15121" width="10.85546875" style="51" customWidth="1"/>
    <col min="15122" max="15360" width="9.140625" style="51"/>
    <col min="15361" max="15361" width="1.7109375" style="51" bestFit="1" customWidth="1"/>
    <col min="15362" max="15362" width="12.7109375" style="51" customWidth="1"/>
    <col min="15363" max="15363" width="19.5703125" style="51" customWidth="1"/>
    <col min="15364" max="15364" width="37.7109375" style="51" customWidth="1"/>
    <col min="15365" max="15365" width="20" style="51" customWidth="1"/>
    <col min="15366" max="15366" width="20.85546875" style="51" customWidth="1"/>
    <col min="15367" max="15367" width="27.5703125" style="51" customWidth="1"/>
    <col min="15368" max="15368" width="23.42578125" style="51" customWidth="1"/>
    <col min="15369" max="15369" width="12" style="51" customWidth="1"/>
    <col min="15370" max="15370" width="8.85546875" style="51" customWidth="1"/>
    <col min="15371" max="15371" width="14.5703125" style="51" customWidth="1"/>
    <col min="15372" max="15376" width="9.140625" style="51"/>
    <col min="15377" max="15377" width="10.85546875" style="51" customWidth="1"/>
    <col min="15378" max="15616" width="9.140625" style="51"/>
    <col min="15617" max="15617" width="1.7109375" style="51" bestFit="1" customWidth="1"/>
    <col min="15618" max="15618" width="12.7109375" style="51" customWidth="1"/>
    <col min="15619" max="15619" width="19.5703125" style="51" customWidth="1"/>
    <col min="15620" max="15620" width="37.7109375" style="51" customWidth="1"/>
    <col min="15621" max="15621" width="20" style="51" customWidth="1"/>
    <col min="15622" max="15622" width="20.85546875" style="51" customWidth="1"/>
    <col min="15623" max="15623" width="27.5703125" style="51" customWidth="1"/>
    <col min="15624" max="15624" width="23.42578125" style="51" customWidth="1"/>
    <col min="15625" max="15625" width="12" style="51" customWidth="1"/>
    <col min="15626" max="15626" width="8.85546875" style="51" customWidth="1"/>
    <col min="15627" max="15627" width="14.5703125" style="51" customWidth="1"/>
    <col min="15628" max="15632" width="9.140625" style="51"/>
    <col min="15633" max="15633" width="10.85546875" style="51" customWidth="1"/>
    <col min="15634" max="15872" width="9.140625" style="51"/>
    <col min="15873" max="15873" width="1.7109375" style="51" bestFit="1" customWidth="1"/>
    <col min="15874" max="15874" width="12.7109375" style="51" customWidth="1"/>
    <col min="15875" max="15875" width="19.5703125" style="51" customWidth="1"/>
    <col min="15876" max="15876" width="37.7109375" style="51" customWidth="1"/>
    <col min="15877" max="15877" width="20" style="51" customWidth="1"/>
    <col min="15878" max="15878" width="20.85546875" style="51" customWidth="1"/>
    <col min="15879" max="15879" width="27.5703125" style="51" customWidth="1"/>
    <col min="15880" max="15880" width="23.42578125" style="51" customWidth="1"/>
    <col min="15881" max="15881" width="12" style="51" customWidth="1"/>
    <col min="15882" max="15882" width="8.85546875" style="51" customWidth="1"/>
    <col min="15883" max="15883" width="14.5703125" style="51" customWidth="1"/>
    <col min="15884" max="15888" width="9.140625" style="51"/>
    <col min="15889" max="15889" width="10.85546875" style="51" customWidth="1"/>
    <col min="15890" max="16128" width="9.140625" style="51"/>
    <col min="16129" max="16129" width="1.7109375" style="51" bestFit="1" customWidth="1"/>
    <col min="16130" max="16130" width="12.7109375" style="51" customWidth="1"/>
    <col min="16131" max="16131" width="19.5703125" style="51" customWidth="1"/>
    <col min="16132" max="16132" width="37.7109375" style="51" customWidth="1"/>
    <col min="16133" max="16133" width="20" style="51" customWidth="1"/>
    <col min="16134" max="16134" width="20.85546875" style="51" customWidth="1"/>
    <col min="16135" max="16135" width="27.5703125" style="51" customWidth="1"/>
    <col min="16136" max="16136" width="23.42578125" style="51" customWidth="1"/>
    <col min="16137" max="16137" width="12" style="51" customWidth="1"/>
    <col min="16138" max="16138" width="8.85546875" style="51" customWidth="1"/>
    <col min="16139" max="16139" width="14.5703125" style="51" customWidth="1"/>
    <col min="16140" max="16144" width="9.140625" style="51"/>
    <col min="16145" max="16145" width="10.85546875" style="51" customWidth="1"/>
    <col min="16146" max="16384" width="9.140625" style="51"/>
  </cols>
  <sheetData>
    <row r="1" spans="1:7" ht="18.75">
      <c r="B1" s="193"/>
      <c r="F1" s="184"/>
    </row>
    <row r="2" spans="1:7" ht="18.75">
      <c r="B2" s="193"/>
      <c r="F2" s="184"/>
    </row>
    <row r="3" spans="1:7" ht="15" customHeight="1">
      <c r="B3" s="193"/>
      <c r="F3" s="184"/>
    </row>
    <row r="4" spans="1:7" ht="18.75">
      <c r="B4" s="193"/>
      <c r="F4" s="184"/>
    </row>
    <row r="5" spans="1:7">
      <c r="B5" s="386" t="s">
        <v>111</v>
      </c>
      <c r="C5" s="387"/>
      <c r="D5" s="387"/>
      <c r="E5" s="387"/>
      <c r="F5" s="388"/>
    </row>
    <row r="6" spans="1:7">
      <c r="B6" s="389" t="s">
        <v>112</v>
      </c>
      <c r="C6" s="389"/>
      <c r="D6" s="192" t="s">
        <v>6</v>
      </c>
      <c r="E6" s="188"/>
      <c r="F6" s="188"/>
    </row>
    <row r="7" spans="1:7">
      <c r="B7" s="389" t="s">
        <v>9</v>
      </c>
      <c r="C7" s="389"/>
      <c r="D7" s="191" t="s">
        <v>113</v>
      </c>
      <c r="E7" s="190"/>
      <c r="F7" s="190"/>
    </row>
    <row r="8" spans="1:7">
      <c r="B8" s="389" t="s">
        <v>114</v>
      </c>
      <c r="C8" s="389"/>
      <c r="D8" s="189" t="s">
        <v>115</v>
      </c>
      <c r="E8" s="188"/>
      <c r="F8" s="188"/>
    </row>
    <row r="9" spans="1:7">
      <c r="B9" s="389" t="s">
        <v>116</v>
      </c>
      <c r="C9" s="389"/>
      <c r="D9" s="187" t="s">
        <v>117</v>
      </c>
      <c r="E9" s="186"/>
      <c r="F9" s="186"/>
    </row>
    <row r="10" spans="1:7" ht="6.75" customHeight="1">
      <c r="B10" s="184"/>
      <c r="C10" s="185"/>
      <c r="D10" s="185"/>
      <c r="E10" s="184"/>
      <c r="F10" s="184"/>
    </row>
    <row r="11" spans="1:7" ht="15">
      <c r="B11" s="381" t="s">
        <v>118</v>
      </c>
      <c r="C11" s="382"/>
      <c r="D11" s="382"/>
      <c r="E11" s="382"/>
      <c r="F11" s="383"/>
    </row>
    <row r="12" spans="1:7" ht="6" customHeight="1">
      <c r="E12" s="183"/>
      <c r="F12" s="183"/>
    </row>
    <row r="13" spans="1:7" ht="8.25" customHeight="1">
      <c r="B13" s="182"/>
      <c r="C13" s="181"/>
      <c r="D13" s="179"/>
      <c r="E13" s="180"/>
      <c r="F13" s="179"/>
    </row>
    <row r="14" spans="1:7">
      <c r="B14" s="178" t="s">
        <v>119</v>
      </c>
      <c r="C14" s="177" t="s">
        <v>120</v>
      </c>
      <c r="D14" s="176"/>
      <c r="E14" s="175" t="s">
        <v>121</v>
      </c>
      <c r="F14" s="174" t="s">
        <v>122</v>
      </c>
    </row>
    <row r="15" spans="1:7" ht="15" customHeight="1">
      <c r="B15" s="173"/>
      <c r="C15" s="172"/>
      <c r="D15" s="170"/>
      <c r="E15" s="171" t="s">
        <v>123</v>
      </c>
      <c r="F15" s="170" t="s">
        <v>124</v>
      </c>
    </row>
    <row r="16" spans="1:7" ht="15" customHeight="1">
      <c r="A16" s="160"/>
      <c r="B16" s="169">
        <v>1</v>
      </c>
      <c r="C16" s="384" t="str">
        <f>'Orçamento Sintético'!D18</f>
        <v xml:space="preserve">SERVIÇOS TÉCNICOS E AUXILIARES </v>
      </c>
      <c r="D16" s="385"/>
      <c r="E16" s="165">
        <f>'Orçamento Sintético'!I18</f>
        <v>31728</v>
      </c>
      <c r="F16" s="164">
        <f>E16/$E$21</f>
        <v>0.123031290919547</v>
      </c>
      <c r="G16" s="168"/>
    </row>
    <row r="17" spans="1:21" ht="15">
      <c r="A17" s="160"/>
      <c r="B17" s="167">
        <v>2</v>
      </c>
      <c r="C17" s="390" t="str">
        <f>'Orçamento Sintético'!D21</f>
        <v>SERVIÇOS PRELIMINARES</v>
      </c>
      <c r="D17" s="391"/>
      <c r="E17" s="165">
        <f>'Orçamento Sintético'!I21</f>
        <v>21614.339900000006</v>
      </c>
      <c r="F17" s="164">
        <f t="shared" ref="F17:F20" si="0">E17/$E$21</f>
        <v>8.3813670583423885E-2</v>
      </c>
      <c r="G17" s="168"/>
      <c r="I17" s="163"/>
      <c r="J17" s="162"/>
      <c r="K17" s="163"/>
      <c r="L17" s="162"/>
      <c r="M17" s="161"/>
    </row>
    <row r="18" spans="1:21" ht="15">
      <c r="A18" s="160"/>
      <c r="B18" s="167">
        <v>3</v>
      </c>
      <c r="C18" s="390" t="str">
        <f>'Orçamento Sintético'!D41</f>
        <v>PLATAFORMA DE ACESSIBILIDADE</v>
      </c>
      <c r="D18" s="391"/>
      <c r="E18" s="165">
        <f>'Orçamento Sintético'!I41</f>
        <v>86277.434099999999</v>
      </c>
      <c r="F18" s="164">
        <f t="shared" si="0"/>
        <v>0.3345569873471112</v>
      </c>
      <c r="G18" s="168"/>
      <c r="I18" s="163"/>
      <c r="J18" s="162"/>
      <c r="K18" s="163"/>
      <c r="L18" s="162"/>
      <c r="M18" s="161"/>
    </row>
    <row r="19" spans="1:21" ht="15">
      <c r="A19" s="160"/>
      <c r="B19" s="167">
        <v>4</v>
      </c>
      <c r="C19" s="390" t="str">
        <f>'Orçamento Sintético'!D75</f>
        <v>ELEVADOR DE ACESSIBILIDADE</v>
      </c>
      <c r="D19" s="391"/>
      <c r="E19" s="165">
        <f>'Orçamento Sintético'!I75</f>
        <v>116585.19999999998</v>
      </c>
      <c r="F19" s="164">
        <f t="shared" si="0"/>
        <v>0.45208105326883408</v>
      </c>
      <c r="G19" s="168"/>
      <c r="I19" s="163"/>
      <c r="J19" s="162"/>
      <c r="K19" s="163"/>
      <c r="L19" s="162"/>
      <c r="M19" s="161"/>
    </row>
    <row r="20" spans="1:21" ht="15">
      <c r="A20" s="160"/>
      <c r="B20" s="166">
        <v>5</v>
      </c>
      <c r="C20" s="399" t="str">
        <f>'Orçamento Sintético'!D84</f>
        <v>SERVIÇOS COMPLEMENTARES</v>
      </c>
      <c r="D20" s="391"/>
      <c r="E20" s="165">
        <f>'Orçamento Sintético'!I84</f>
        <v>1680.6399999999999</v>
      </c>
      <c r="F20" s="164">
        <f t="shared" si="0"/>
        <v>6.5169978810838197E-3</v>
      </c>
      <c r="G20" s="168"/>
      <c r="I20" s="163"/>
      <c r="J20" s="162"/>
      <c r="K20" s="163"/>
      <c r="L20" s="162"/>
      <c r="M20" s="161"/>
    </row>
    <row r="21" spans="1:21" s="53" customFormat="1">
      <c r="A21" s="160"/>
      <c r="B21" s="159" t="s">
        <v>125</v>
      </c>
      <c r="C21" s="392"/>
      <c r="D21" s="393"/>
      <c r="E21" s="158">
        <f>SUM(E16:E20)</f>
        <v>257885.614</v>
      </c>
      <c r="F21" s="157">
        <f>SUM(F16:F20)</f>
        <v>1</v>
      </c>
      <c r="H21" s="52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</row>
    <row r="22" spans="1:21" s="53" customFormat="1" ht="20.25" customHeight="1">
      <c r="A22" s="51"/>
      <c r="B22" s="394" t="s">
        <v>126</v>
      </c>
      <c r="C22" s="394"/>
      <c r="D22" s="395"/>
      <c r="E22" s="156">
        <f>SUM(E16:E20)</f>
        <v>257885.614</v>
      </c>
      <c r="F22" s="155">
        <f>SUM(F16:F20)</f>
        <v>1</v>
      </c>
      <c r="H22" s="52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</row>
    <row r="23" spans="1:21" ht="18" customHeight="1">
      <c r="G23" s="53"/>
      <c r="H23" s="52"/>
      <c r="I23" s="53"/>
      <c r="J23" s="51"/>
      <c r="K23" s="51"/>
      <c r="L23" s="51"/>
    </row>
    <row r="24" spans="1:21" ht="18" customHeight="1">
      <c r="B24" s="396" t="s">
        <v>35</v>
      </c>
      <c r="C24" s="397"/>
      <c r="D24" s="397"/>
      <c r="E24" s="398"/>
      <c r="F24" s="154" t="s">
        <v>36</v>
      </c>
      <c r="G24" s="53"/>
      <c r="H24" s="52"/>
      <c r="I24" s="53"/>
      <c r="J24" s="51"/>
      <c r="K24" s="51"/>
      <c r="L24" s="51"/>
    </row>
    <row r="25" spans="1:21" ht="27.75" customHeight="1">
      <c r="B25" s="153" t="s">
        <v>37</v>
      </c>
      <c r="C25" s="152"/>
      <c r="D25" s="152"/>
      <c r="E25" s="151"/>
      <c r="F25" s="150"/>
      <c r="G25" s="53"/>
      <c r="H25" s="52"/>
      <c r="I25" s="53"/>
      <c r="J25" s="51"/>
      <c r="K25" s="51"/>
      <c r="L25" s="51"/>
    </row>
    <row r="26" spans="1:21" ht="29.25" customHeight="1">
      <c r="B26" s="149" t="s">
        <v>38</v>
      </c>
      <c r="C26" s="148"/>
      <c r="D26" s="148"/>
      <c r="E26" s="147"/>
      <c r="F26" s="146"/>
      <c r="G26" s="53"/>
      <c r="H26" s="52"/>
      <c r="I26" s="53"/>
      <c r="J26" s="51"/>
      <c r="K26" s="51"/>
      <c r="L26" s="51"/>
    </row>
    <row r="27" spans="1:21" ht="7.5" customHeight="1">
      <c r="B27" s="62"/>
      <c r="C27" s="63"/>
      <c r="D27" s="63"/>
      <c r="E27" s="64"/>
      <c r="F27" s="65"/>
      <c r="G27" s="53"/>
      <c r="H27" s="52"/>
      <c r="I27" s="53"/>
      <c r="J27" s="51"/>
      <c r="K27" s="51"/>
      <c r="L27" s="51"/>
    </row>
    <row r="28" spans="1:21">
      <c r="G28" s="53"/>
      <c r="H28" s="52"/>
      <c r="I28" s="53"/>
      <c r="J28" s="51"/>
      <c r="K28" s="51"/>
      <c r="L28" s="51"/>
    </row>
    <row r="29" spans="1:21">
      <c r="G29" s="53"/>
      <c r="H29" s="52"/>
      <c r="I29" s="53"/>
      <c r="J29" s="51"/>
      <c r="K29" s="51"/>
      <c r="L29" s="51"/>
    </row>
    <row r="30" spans="1:21">
      <c r="G30" s="53"/>
      <c r="H30" s="52"/>
      <c r="I30" s="53"/>
      <c r="J30" s="51"/>
      <c r="K30" s="51"/>
      <c r="L30" s="51"/>
    </row>
    <row r="31" spans="1:21">
      <c r="G31" s="53"/>
      <c r="H31" s="52"/>
      <c r="I31" s="53"/>
      <c r="J31" s="51"/>
      <c r="K31" s="51"/>
      <c r="L31" s="51"/>
    </row>
    <row r="32" spans="1:21">
      <c r="G32" s="53"/>
      <c r="H32" s="52"/>
      <c r="I32" s="53"/>
      <c r="J32" s="51"/>
      <c r="K32" s="51"/>
      <c r="L32" s="51"/>
    </row>
    <row r="33" spans="7:12">
      <c r="G33" s="53"/>
      <c r="H33" s="52"/>
      <c r="I33" s="53"/>
      <c r="J33" s="51"/>
      <c r="K33" s="51"/>
      <c r="L33" s="51"/>
    </row>
    <row r="34" spans="7:12">
      <c r="G34" s="53"/>
      <c r="H34" s="52"/>
      <c r="I34" s="53"/>
      <c r="J34" s="51"/>
      <c r="K34" s="51"/>
      <c r="L34" s="51"/>
    </row>
    <row r="35" spans="7:12">
      <c r="G35" s="53"/>
      <c r="H35" s="52"/>
      <c r="I35" s="53"/>
      <c r="J35" s="51"/>
      <c r="K35" s="51"/>
      <c r="L35" s="51"/>
    </row>
  </sheetData>
  <mergeCells count="14">
    <mergeCell ref="C17:D17"/>
    <mergeCell ref="C18:D18"/>
    <mergeCell ref="C21:D21"/>
    <mergeCell ref="B22:D22"/>
    <mergeCell ref="B24:E24"/>
    <mergeCell ref="C19:D19"/>
    <mergeCell ref="C20:D20"/>
    <mergeCell ref="B11:F11"/>
    <mergeCell ref="C16:D16"/>
    <mergeCell ref="B5:F5"/>
    <mergeCell ref="B6:C6"/>
    <mergeCell ref="B7:C7"/>
    <mergeCell ref="B8:C8"/>
    <mergeCell ref="B9:C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fitToHeight="0" orientation="portrait" r:id="rId1"/>
  <headerFooter>
    <oddFooter>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C2B91-6BAA-4082-909D-B94C08F7725B}">
  <dimension ref="A1:O33"/>
  <sheetViews>
    <sheetView tabSelected="1" view="pageBreakPreview" zoomScale="85" zoomScaleSheetLayoutView="85" zoomScalePageLayoutView="77" workbookViewId="0">
      <selection activeCell="D24" sqref="D24"/>
    </sheetView>
  </sheetViews>
  <sheetFormatPr defaultColWidth="9.140625" defaultRowHeight="12.75"/>
  <cols>
    <col min="1" max="1" width="13.28515625" style="7" customWidth="1"/>
    <col min="2" max="2" width="56.42578125" style="7" customWidth="1"/>
    <col min="3" max="3" width="21.42578125" style="7" customWidth="1"/>
    <col min="4" max="4" width="23.5703125" style="7" bestFit="1" customWidth="1"/>
    <col min="5" max="5" width="27.28515625" style="7" customWidth="1"/>
    <col min="6" max="6" width="25.5703125" style="7" customWidth="1"/>
    <col min="7" max="7" width="20.5703125" style="7" customWidth="1"/>
    <col min="8" max="8" width="23.28515625" style="7" customWidth="1"/>
    <col min="9" max="9" width="21.42578125" style="7" bestFit="1" customWidth="1"/>
    <col min="10" max="10" width="19.42578125" style="7" hidden="1" customWidth="1"/>
    <col min="11" max="12" width="19.5703125" style="7" hidden="1" customWidth="1"/>
    <col min="13" max="13" width="28.140625" style="7" hidden="1" customWidth="1"/>
    <col min="14" max="14" width="18.5703125" style="124" bestFit="1" customWidth="1"/>
    <col min="15" max="15" width="16.5703125" style="7" bestFit="1" customWidth="1"/>
    <col min="16" max="16384" width="9.140625" style="7"/>
  </cols>
  <sheetData>
    <row r="1" spans="1:14" s="119" customFormat="1" ht="15">
      <c r="A1" s="378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118"/>
    </row>
    <row r="2" spans="1:14" s="119" customFormat="1" ht="15">
      <c r="A2" s="378" t="s">
        <v>1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118"/>
    </row>
    <row r="3" spans="1:14" s="119" customFormat="1" ht="15">
      <c r="A3" s="378" t="s">
        <v>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118"/>
    </row>
    <row r="4" spans="1:14" s="119" customFormat="1" ht="15">
      <c r="A4" s="72"/>
      <c r="B4" s="72"/>
      <c r="C4" s="72"/>
      <c r="D4" s="67" t="s">
        <v>3</v>
      </c>
      <c r="E4" s="73"/>
      <c r="F4" s="71"/>
      <c r="G4" s="120"/>
      <c r="H4" s="74"/>
      <c r="I4" s="74"/>
      <c r="J4" s="121"/>
      <c r="K4" s="121"/>
      <c r="L4" s="121"/>
      <c r="M4" s="121"/>
      <c r="N4" s="118"/>
    </row>
    <row r="5" spans="1:14" s="119" customFormat="1" ht="15">
      <c r="A5" s="72"/>
      <c r="B5" s="72"/>
      <c r="C5" s="72"/>
      <c r="D5" s="67"/>
      <c r="E5" s="73"/>
      <c r="F5" s="75"/>
      <c r="G5" s="122"/>
      <c r="H5" s="70"/>
      <c r="I5" s="70"/>
      <c r="J5" s="121"/>
      <c r="K5" s="121"/>
      <c r="L5" s="121"/>
      <c r="M5" s="121"/>
      <c r="N5" s="118"/>
    </row>
    <row r="6" spans="1:14" s="119" customFormat="1" ht="21">
      <c r="A6" s="379" t="s">
        <v>127</v>
      </c>
      <c r="B6" s="379"/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118"/>
    </row>
    <row r="7" spans="1:14" s="119" customFormat="1" ht="15">
      <c r="A7" s="72"/>
      <c r="B7" s="72"/>
      <c r="C7" s="72"/>
      <c r="D7" s="67"/>
      <c r="E7" s="73"/>
      <c r="F7" s="71"/>
      <c r="G7" s="120"/>
      <c r="H7" s="74"/>
      <c r="I7" s="74"/>
      <c r="J7" s="121"/>
      <c r="K7" s="121"/>
      <c r="L7" s="121"/>
      <c r="M7" s="121"/>
      <c r="N7" s="118"/>
    </row>
    <row r="8" spans="1:14" s="119" customFormat="1" ht="15">
      <c r="A8" s="76" t="s">
        <v>5</v>
      </c>
      <c r="B8" s="77" t="str">
        <f>BDI!B9</f>
        <v>OBRA DE REFORMA E ADEQUAÇÃO DE ACESSO DA FACULDADE DE DIREITO - UNB</v>
      </c>
      <c r="C8" s="79"/>
      <c r="D8" s="79"/>
      <c r="E8" s="79"/>
      <c r="F8" s="79"/>
      <c r="G8" s="79"/>
      <c r="H8" s="79"/>
      <c r="I8" s="79"/>
      <c r="J8" s="121"/>
      <c r="K8" s="121"/>
      <c r="L8" s="121"/>
      <c r="M8" s="121"/>
      <c r="N8" s="118"/>
    </row>
    <row r="9" spans="1:14" s="119" customFormat="1" ht="15">
      <c r="A9" s="76" t="s">
        <v>7</v>
      </c>
      <c r="B9" s="77" t="s">
        <v>8</v>
      </c>
      <c r="C9" s="79"/>
      <c r="D9" s="79"/>
      <c r="E9" s="79"/>
      <c r="F9" s="79"/>
      <c r="G9" s="79"/>
      <c r="H9" s="79"/>
      <c r="I9" s="79"/>
      <c r="J9" s="121"/>
      <c r="K9" s="121"/>
      <c r="L9" s="121"/>
      <c r="M9" s="121"/>
      <c r="N9" s="118"/>
    </row>
    <row r="10" spans="1:14" s="119" customFormat="1" ht="15">
      <c r="A10" s="76" t="s">
        <v>9</v>
      </c>
      <c r="B10" s="80">
        <f>BDI!B11</f>
        <v>44942</v>
      </c>
      <c r="C10" s="123"/>
      <c r="D10" s="123"/>
      <c r="E10" s="123"/>
      <c r="F10" s="123"/>
      <c r="G10" s="123"/>
      <c r="H10" s="123"/>
      <c r="I10" s="123"/>
      <c r="J10" s="121"/>
      <c r="K10" s="121"/>
      <c r="L10" s="121"/>
      <c r="M10" s="121"/>
      <c r="N10" s="118"/>
    </row>
    <row r="11" spans="1:14" s="119" customFormat="1" ht="15">
      <c r="A11" s="76"/>
      <c r="B11" s="82"/>
      <c r="C11" s="82"/>
      <c r="D11" s="82"/>
      <c r="E11" s="82"/>
      <c r="F11" s="82"/>
      <c r="G11" s="82"/>
      <c r="H11" s="82"/>
      <c r="I11" s="82"/>
      <c r="J11" s="121"/>
      <c r="K11" s="121"/>
      <c r="L11" s="121"/>
      <c r="M11" s="121"/>
      <c r="N11" s="118"/>
    </row>
    <row r="12" spans="1:14" ht="12.75" customHeight="1">
      <c r="A12" s="400" t="s">
        <v>128</v>
      </c>
      <c r="B12" s="400" t="s">
        <v>129</v>
      </c>
      <c r="C12" s="401" t="s">
        <v>130</v>
      </c>
      <c r="D12" s="401" t="s">
        <v>131</v>
      </c>
      <c r="E12" s="457" t="s">
        <v>132</v>
      </c>
      <c r="F12" s="402" t="s">
        <v>133</v>
      </c>
      <c r="G12" s="402" t="s">
        <v>134</v>
      </c>
      <c r="H12" s="402" t="s">
        <v>135</v>
      </c>
      <c r="I12" s="402" t="s">
        <v>136</v>
      </c>
      <c r="J12" s="403" t="s">
        <v>137</v>
      </c>
      <c r="K12" s="402" t="s">
        <v>138</v>
      </c>
      <c r="L12" s="402" t="s">
        <v>139</v>
      </c>
      <c r="M12" s="402" t="s">
        <v>140</v>
      </c>
    </row>
    <row r="13" spans="1:14" ht="41.25" customHeight="1">
      <c r="A13" s="400"/>
      <c r="B13" s="400"/>
      <c r="C13" s="401"/>
      <c r="D13" s="401"/>
      <c r="E13" s="458"/>
      <c r="F13" s="402"/>
      <c r="G13" s="402"/>
      <c r="H13" s="402"/>
      <c r="I13" s="402"/>
      <c r="J13" s="403"/>
      <c r="K13" s="402"/>
      <c r="L13" s="402"/>
      <c r="M13" s="402"/>
    </row>
    <row r="14" spans="1:14" ht="15">
      <c r="A14" s="404">
        <v>1</v>
      </c>
      <c r="B14" s="405" t="str">
        <f>'Orçamento Sintético'!D18</f>
        <v xml:space="preserve">SERVIÇOS TÉCNICOS E AUXILIARES </v>
      </c>
      <c r="C14" s="407">
        <f>D14/$D$24</f>
        <v>0.123031290919547</v>
      </c>
      <c r="D14" s="409">
        <f>'Orçamento Sintético'!I18</f>
        <v>31728</v>
      </c>
      <c r="E14" s="126">
        <f>ROUND(E15*$D$14,2)</f>
        <v>2880.69</v>
      </c>
      <c r="F14" s="126">
        <f t="shared" ref="F14:H14" si="0">ROUND(F15*$D$14,2)</f>
        <v>7114.98</v>
      </c>
      <c r="G14" s="126">
        <f t="shared" si="0"/>
        <v>14229.96</v>
      </c>
      <c r="H14" s="126">
        <f t="shared" si="0"/>
        <v>7114.98</v>
      </c>
      <c r="I14" s="126">
        <f>ROUND(I15*$D$14,2)-0.01</f>
        <v>387.39</v>
      </c>
      <c r="J14" s="127" t="e">
        <f>$D$24*J15</f>
        <v>#REF!</v>
      </c>
      <c r="K14" s="127" t="e">
        <f>$D$24*K15</f>
        <v>#REF!</v>
      </c>
      <c r="L14" s="127"/>
      <c r="M14" s="127"/>
      <c r="N14" s="128"/>
    </row>
    <row r="15" spans="1:14" ht="15">
      <c r="A15" s="404"/>
      <c r="B15" s="406"/>
      <c r="C15" s="408"/>
      <c r="D15" s="409"/>
      <c r="E15" s="129">
        <f>(E16+E18+E20+E22)/($D$24-$D$14)</f>
        <v>9.0793405699796603E-2</v>
      </c>
      <c r="F15" s="129">
        <f>(F16+F18+F20+F22)/($D$24-$D$14)</f>
        <v>0.22424918225393023</v>
      </c>
      <c r="G15" s="129">
        <f>(G16+G18+G20+G22)/($D$24-$D$14)</f>
        <v>0.44849836450786046</v>
      </c>
      <c r="H15" s="129">
        <f>(H16+H18+H20+H22)/($D$24-$D$14)</f>
        <v>0.22424913803697982</v>
      </c>
      <c r="I15" s="129">
        <f>(I16+I18+I20+I22)/($D$24-$D$14)</f>
        <v>1.2209891814652768E-2</v>
      </c>
      <c r="J15" s="130" t="e">
        <f>SUM(#REF!)</f>
        <v>#REF!</v>
      </c>
      <c r="K15" s="130" t="e">
        <f>SUM(#REF!)</f>
        <v>#REF!</v>
      </c>
      <c r="L15" s="130"/>
      <c r="M15" s="130"/>
      <c r="N15" s="131"/>
    </row>
    <row r="16" spans="1:14" ht="15">
      <c r="A16" s="404">
        <v>2</v>
      </c>
      <c r="B16" s="405" t="str">
        <f>'Orçamento Sintético'!D21</f>
        <v>SERVIÇOS PRELIMINARES</v>
      </c>
      <c r="C16" s="407">
        <f>D16/$D$24</f>
        <v>8.3813670583423885E-2</v>
      </c>
      <c r="D16" s="409">
        <f>'Orçamento Sintético'!I21</f>
        <v>21614.339900000006</v>
      </c>
      <c r="E16" s="126">
        <f>ROUND($D$24*E17,2)</f>
        <v>20533.62</v>
      </c>
      <c r="F16" s="126"/>
      <c r="G16" s="126"/>
      <c r="H16" s="126">
        <f>$D$24*H17</f>
        <v>0</v>
      </c>
      <c r="I16" s="126">
        <f>ROUND($D$24*I17,2)</f>
        <v>1080.72</v>
      </c>
      <c r="J16" s="127" t="e">
        <f>$D$24*J17</f>
        <v>#REF!</v>
      </c>
      <c r="K16" s="127" t="e">
        <f>$D$24*K17</f>
        <v>#REF!</v>
      </c>
      <c r="L16" s="127"/>
      <c r="M16" s="127"/>
      <c r="N16" s="128"/>
    </row>
    <row r="17" spans="1:15" ht="15">
      <c r="A17" s="404"/>
      <c r="B17" s="406"/>
      <c r="C17" s="408"/>
      <c r="D17" s="409"/>
      <c r="E17" s="129">
        <f>$C$16*0.95</f>
        <v>7.9622987054252692E-2</v>
      </c>
      <c r="F17" s="129"/>
      <c r="G17" s="129"/>
      <c r="H17" s="129"/>
      <c r="I17" s="129">
        <f>$C$16*0.05</f>
        <v>4.1906835291711944E-3</v>
      </c>
      <c r="J17" s="130" t="e">
        <f>SUM(#REF!)</f>
        <v>#REF!</v>
      </c>
      <c r="K17" s="130" t="e">
        <f>SUM(#REF!)</f>
        <v>#REF!</v>
      </c>
      <c r="L17" s="130"/>
      <c r="M17" s="130"/>
      <c r="N17" s="131"/>
    </row>
    <row r="18" spans="1:15" ht="15">
      <c r="A18" s="410">
        <v>3</v>
      </c>
      <c r="B18" s="405" t="str">
        <f>'Orçamento Sintético'!D41</f>
        <v>PLATAFORMA DE ACESSIBILIDADE</v>
      </c>
      <c r="C18" s="407">
        <f>D18/$D$24</f>
        <v>0.3345569873471112</v>
      </c>
      <c r="D18" s="411">
        <f>'Orçamento Sintético'!I41</f>
        <v>86277.434099999999</v>
      </c>
      <c r="E18" s="126"/>
      <c r="F18" s="126">
        <f>ROUND($D$24*F19,2)</f>
        <v>21569.360000000001</v>
      </c>
      <c r="G18" s="126">
        <f t="shared" ref="G18" si="1">ROUND($D$24*G19,2)</f>
        <v>43138.720000000001</v>
      </c>
      <c r="H18" s="126">
        <f>ROUND($D$24*H19,2)-0.01</f>
        <v>21569.350000000002</v>
      </c>
      <c r="I18" s="126"/>
      <c r="J18" s="127" t="e">
        <f>ROUND($D$24*J19,2)</f>
        <v>#REF!</v>
      </c>
      <c r="K18" s="127" t="e">
        <f>ROUND($D$24*K19,2)</f>
        <v>#REF!</v>
      </c>
      <c r="L18" s="127">
        <f>ROUND($D$24*L19,2)</f>
        <v>0</v>
      </c>
      <c r="M18" s="127">
        <f>ROUND($D$24*M19,2)</f>
        <v>0</v>
      </c>
      <c r="N18" s="128"/>
    </row>
    <row r="19" spans="1:15" ht="15">
      <c r="A19" s="404"/>
      <c r="B19" s="406"/>
      <c r="C19" s="408"/>
      <c r="D19" s="411"/>
      <c r="E19" s="129"/>
      <c r="F19" s="129">
        <f>$C$18/4</f>
        <v>8.36392468367778E-2</v>
      </c>
      <c r="G19" s="129">
        <f>($C$18/4)*2</f>
        <v>0.1672784936735556</v>
      </c>
      <c r="H19" s="129">
        <f>$C$18/4</f>
        <v>8.36392468367778E-2</v>
      </c>
      <c r="I19" s="129"/>
      <c r="J19" s="130" t="e">
        <f>SUM(#REF!)</f>
        <v>#REF!</v>
      </c>
      <c r="K19" s="130" t="e">
        <f>SUM(#REF!)</f>
        <v>#REF!</v>
      </c>
      <c r="L19" s="130"/>
      <c r="M19" s="130"/>
      <c r="N19" s="131"/>
      <c r="O19" s="131"/>
    </row>
    <row r="20" spans="1:15" ht="15">
      <c r="A20" s="404">
        <v>5</v>
      </c>
      <c r="B20" s="405" t="str">
        <f>'Orçamento Sintético'!D75</f>
        <v>ELEVADOR DE ACESSIBILIDADE</v>
      </c>
      <c r="C20" s="407">
        <f>D20/$D$24</f>
        <v>0.45208105326883408</v>
      </c>
      <c r="D20" s="411">
        <f>'Orçamento Sintético'!I75</f>
        <v>116585.19999999998</v>
      </c>
      <c r="E20" s="126"/>
      <c r="F20" s="126">
        <f>ROUND($D$24*F21,2)</f>
        <v>29146.3</v>
      </c>
      <c r="G20" s="126">
        <f>ROUND($D$24*G21,2)</f>
        <v>58292.6</v>
      </c>
      <c r="H20" s="126">
        <f>ROUND($D$24*H21,2)</f>
        <v>29146.3</v>
      </c>
      <c r="I20" s="126"/>
      <c r="J20" s="127"/>
      <c r="K20" s="127"/>
      <c r="L20" s="127"/>
      <c r="M20" s="127"/>
      <c r="N20" s="194"/>
      <c r="O20" s="128"/>
    </row>
    <row r="21" spans="1:15" ht="15">
      <c r="A21" s="404"/>
      <c r="B21" s="406"/>
      <c r="C21" s="408"/>
      <c r="D21" s="411"/>
      <c r="E21" s="129"/>
      <c r="F21" s="129">
        <f>$C$20/4</f>
        <v>0.11302026331720852</v>
      </c>
      <c r="G21" s="129">
        <f>($C$20/4)*2</f>
        <v>0.22604052663441704</v>
      </c>
      <c r="H21" s="129">
        <f>$C$20/4</f>
        <v>0.11302026331720852</v>
      </c>
      <c r="I21" s="129"/>
      <c r="J21" s="130"/>
      <c r="K21" s="130"/>
      <c r="L21" s="130"/>
      <c r="M21" s="130"/>
      <c r="N21" s="131"/>
    </row>
    <row r="22" spans="1:15" ht="15">
      <c r="A22" s="404">
        <v>6</v>
      </c>
      <c r="B22" s="405" t="str">
        <f>'Orçamento Sintético'!D84</f>
        <v>SERVIÇOS COMPLEMENTARES</v>
      </c>
      <c r="C22" s="407">
        <f>D22/$D$24</f>
        <v>6.5169978810838197E-3</v>
      </c>
      <c r="D22" s="409">
        <f>'Orçamento Sintético'!I84</f>
        <v>1680.6399999999999</v>
      </c>
      <c r="E22" s="126"/>
      <c r="F22" s="126"/>
      <c r="G22" s="126"/>
      <c r="H22" s="126"/>
      <c r="I22" s="126">
        <f>ROUND($D$24*I23,2)</f>
        <v>1680.64</v>
      </c>
      <c r="J22" s="127"/>
      <c r="K22" s="127"/>
      <c r="L22" s="127"/>
      <c r="M22" s="127"/>
      <c r="N22" s="300"/>
      <c r="O22" s="301"/>
    </row>
    <row r="23" spans="1:15" ht="15.75" thickBot="1">
      <c r="A23" s="404"/>
      <c r="B23" s="406"/>
      <c r="C23" s="408"/>
      <c r="D23" s="409"/>
      <c r="E23" s="129"/>
      <c r="F23" s="129"/>
      <c r="G23" s="129"/>
      <c r="H23" s="129"/>
      <c r="I23" s="129">
        <f>$C$22</f>
        <v>6.5169978810838197E-3</v>
      </c>
      <c r="J23" s="130"/>
      <c r="K23" s="130"/>
      <c r="L23" s="130"/>
      <c r="M23" s="130"/>
      <c r="N23" s="128"/>
    </row>
    <row r="24" spans="1:15" ht="33" customHeight="1">
      <c r="A24" s="133" t="s">
        <v>15</v>
      </c>
      <c r="B24" s="133" t="s">
        <v>141</v>
      </c>
      <c r="C24" s="134"/>
      <c r="D24" s="125">
        <f>D14+D16+D18++D20+D22</f>
        <v>257885.614</v>
      </c>
      <c r="E24" s="132">
        <f>E14+E16+E18+E20+E22</f>
        <v>23414.309999999998</v>
      </c>
      <c r="F24" s="132">
        <f>F14+F16+F18+F20+F22</f>
        <v>57830.64</v>
      </c>
      <c r="G24" s="132">
        <f>G14+G16+G18+G20+G22</f>
        <v>115661.28</v>
      </c>
      <c r="H24" s="132">
        <f>H14+H16+H18+H20+H22</f>
        <v>57830.630000000005</v>
      </c>
      <c r="I24" s="132">
        <f>I14+I16+I18+I20+I22</f>
        <v>3148.75</v>
      </c>
      <c r="J24" s="135" t="e">
        <f>#REF!+#REF!+J22+J20+#REF!+J18+J16+J14+#REF!</f>
        <v>#REF!</v>
      </c>
      <c r="K24" s="136" t="e">
        <f>#REF!+#REF!+K22+K20+#REF!+K18+K16+K14+#REF!</f>
        <v>#REF!</v>
      </c>
      <c r="L24" s="136" t="e">
        <f>#REF!+#REF!+L22+L20+#REF!+L18+L16+L14+#REF!</f>
        <v>#REF!</v>
      </c>
      <c r="M24" s="136" t="e">
        <f>#REF!+#REF!+M22+M20+#REF!+M18+M16+M14+#REF!</f>
        <v>#REF!</v>
      </c>
      <c r="N24" s="128"/>
      <c r="O24" s="128"/>
    </row>
    <row r="25" spans="1:15" ht="38.25" customHeight="1" thickBot="1">
      <c r="A25" s="133" t="s">
        <v>17</v>
      </c>
      <c r="B25" s="133" t="s">
        <v>142</v>
      </c>
      <c r="C25" s="134"/>
      <c r="D25" s="134">
        <f>E25+F25+G25+H25+I25</f>
        <v>0.99999998448924732</v>
      </c>
      <c r="E25" s="137">
        <f>E24/$D$24</f>
        <v>9.0793393384091592E-2</v>
      </c>
      <c r="F25" s="137">
        <f>F24/$D$24</f>
        <v>0.22424918979776826</v>
      </c>
      <c r="G25" s="137">
        <f>G24/$D$24</f>
        <v>0.44849837959553651</v>
      </c>
      <c r="H25" s="137">
        <f>H24/$D$24</f>
        <v>0.22424915102088636</v>
      </c>
      <c r="I25" s="137">
        <f>I24/$D$24</f>
        <v>1.2209870690964561E-2</v>
      </c>
      <c r="J25" s="138" t="e">
        <f>J24/$N$24</f>
        <v>#REF!</v>
      </c>
      <c r="K25" s="139" t="e">
        <f>K24/$N$24</f>
        <v>#REF!</v>
      </c>
      <c r="L25" s="139" t="e">
        <f>L24/$N$24</f>
        <v>#REF!</v>
      </c>
      <c r="M25" s="139" t="e">
        <f>M24/$N$24</f>
        <v>#REF!</v>
      </c>
      <c r="N25" s="140"/>
    </row>
    <row r="26" spans="1:15">
      <c r="A26" s="413" t="s">
        <v>35</v>
      </c>
      <c r="B26" s="413"/>
      <c r="C26" s="413"/>
      <c r="D26" s="413"/>
      <c r="E26" s="413"/>
      <c r="F26" s="413"/>
      <c r="G26" s="413"/>
      <c r="H26" s="413"/>
      <c r="I26" s="413"/>
      <c r="J26" s="85"/>
      <c r="K26" s="85"/>
      <c r="L26" s="85"/>
      <c r="M26" s="85"/>
    </row>
    <row r="27" spans="1:15">
      <c r="A27" s="413"/>
      <c r="B27" s="413"/>
      <c r="C27" s="413"/>
      <c r="D27" s="413"/>
      <c r="E27" s="413"/>
      <c r="F27" s="413"/>
      <c r="G27" s="413"/>
      <c r="H27" s="413"/>
      <c r="I27" s="413"/>
      <c r="J27" s="85"/>
      <c r="K27" s="85"/>
      <c r="L27" s="85"/>
      <c r="M27" s="85"/>
    </row>
    <row r="28" spans="1:15" ht="18.75" customHeight="1">
      <c r="A28" s="412" t="s">
        <v>143</v>
      </c>
      <c r="B28" s="412"/>
      <c r="C28" s="412"/>
      <c r="D28" s="412"/>
      <c r="E28" s="412"/>
      <c r="F28" s="412"/>
      <c r="G28" s="412"/>
      <c r="H28" s="412"/>
      <c r="I28" s="412"/>
      <c r="J28" s="141"/>
      <c r="K28" s="141"/>
      <c r="L28" s="141"/>
      <c r="M28" s="141"/>
      <c r="N28" s="142"/>
    </row>
    <row r="29" spans="1:15" ht="18.75" customHeight="1">
      <c r="A29" s="412"/>
      <c r="B29" s="412"/>
      <c r="C29" s="412"/>
      <c r="D29" s="412"/>
      <c r="E29" s="412"/>
      <c r="F29" s="412"/>
      <c r="G29" s="412"/>
      <c r="H29" s="412"/>
      <c r="I29" s="412"/>
      <c r="J29" s="141"/>
      <c r="K29" s="141"/>
      <c r="L29" s="141"/>
      <c r="M29" s="141"/>
      <c r="N29" s="143"/>
    </row>
    <row r="30" spans="1:15">
      <c r="D30" s="128"/>
      <c r="E30" s="142"/>
      <c r="F30" s="142"/>
      <c r="G30" s="142"/>
      <c r="H30" s="142"/>
      <c r="I30" s="142"/>
      <c r="J30" s="142"/>
      <c r="K30" s="142"/>
      <c r="L30" s="142"/>
      <c r="M30" s="142"/>
    </row>
    <row r="31" spans="1:15">
      <c r="D31" s="128"/>
      <c r="E31" s="128"/>
      <c r="F31" s="128"/>
      <c r="G31" s="128"/>
      <c r="H31" s="128"/>
      <c r="I31" s="128"/>
    </row>
    <row r="32" spans="1:15">
      <c r="E32" s="349"/>
      <c r="F32" s="349"/>
      <c r="G32" s="349"/>
      <c r="H32" s="349"/>
      <c r="I32" s="349"/>
    </row>
    <row r="33" spans="5:5">
      <c r="E33" s="128"/>
    </row>
  </sheetData>
  <mergeCells count="39">
    <mergeCell ref="A20:A21"/>
    <mergeCell ref="B20:B21"/>
    <mergeCell ref="C20:C21"/>
    <mergeCell ref="D20:D21"/>
    <mergeCell ref="A28:I29"/>
    <mergeCell ref="A26:I27"/>
    <mergeCell ref="A22:A23"/>
    <mergeCell ref="B22:B23"/>
    <mergeCell ref="C22:C23"/>
    <mergeCell ref="D22:D23"/>
    <mergeCell ref="A16:A17"/>
    <mergeCell ref="B16:B17"/>
    <mergeCell ref="C16:C17"/>
    <mergeCell ref="D16:D17"/>
    <mergeCell ref="A18:A19"/>
    <mergeCell ref="B18:B19"/>
    <mergeCell ref="C18:C19"/>
    <mergeCell ref="D18:D19"/>
    <mergeCell ref="A14:A15"/>
    <mergeCell ref="B14:B15"/>
    <mergeCell ref="C14:C15"/>
    <mergeCell ref="D14:D15"/>
    <mergeCell ref="G12:G13"/>
    <mergeCell ref="A1:M1"/>
    <mergeCell ref="A2:M2"/>
    <mergeCell ref="A3:M3"/>
    <mergeCell ref="A6:M6"/>
    <mergeCell ref="A12:A13"/>
    <mergeCell ref="B12:B13"/>
    <mergeCell ref="C12:C13"/>
    <mergeCell ref="D12:D13"/>
    <mergeCell ref="E12:E13"/>
    <mergeCell ref="F12:F13"/>
    <mergeCell ref="J12:J13"/>
    <mergeCell ref="K12:K13"/>
    <mergeCell ref="L12:L13"/>
    <mergeCell ref="M12:M13"/>
    <mergeCell ref="H12:H13"/>
    <mergeCell ref="I12:I13"/>
  </mergeCells>
  <conditionalFormatting sqref="J23:M23 H16 E21:M21 J16:M17 E17:I17 E14:M15 E18:M19">
    <cfRule type="cellIs" dxfId="112" priority="490" operator="greaterThan">
      <formula>1</formula>
    </cfRule>
  </conditionalFormatting>
  <conditionalFormatting sqref="J20:M20">
    <cfRule type="cellIs" dxfId="111" priority="484" operator="greaterThan">
      <formula>1</formula>
    </cfRule>
  </conditionalFormatting>
  <conditionalFormatting sqref="J20:M20">
    <cfRule type="cellIs" dxfId="110" priority="483" operator="greaterThan">
      <formula>1</formula>
    </cfRule>
  </conditionalFormatting>
  <conditionalFormatting sqref="J20">
    <cfRule type="cellIs" dxfId="109" priority="482" operator="greaterThan">
      <formula>1</formula>
    </cfRule>
  </conditionalFormatting>
  <conditionalFormatting sqref="K20">
    <cfRule type="cellIs" dxfId="108" priority="481" operator="greaterThan">
      <formula>1</formula>
    </cfRule>
  </conditionalFormatting>
  <conditionalFormatting sqref="L20">
    <cfRule type="cellIs" dxfId="107" priority="480" operator="greaterThan">
      <formula>1</formula>
    </cfRule>
  </conditionalFormatting>
  <conditionalFormatting sqref="M20">
    <cfRule type="cellIs" dxfId="106" priority="479" operator="greaterThan">
      <formula>1</formula>
    </cfRule>
  </conditionalFormatting>
  <conditionalFormatting sqref="J22:K22 M22">
    <cfRule type="cellIs" dxfId="105" priority="478" operator="greaterThan">
      <formula>1</formula>
    </cfRule>
  </conditionalFormatting>
  <conditionalFormatting sqref="J22:K22 M22">
    <cfRule type="cellIs" dxfId="104" priority="477" operator="greaterThan">
      <formula>1</formula>
    </cfRule>
  </conditionalFormatting>
  <conditionalFormatting sqref="J22">
    <cfRule type="cellIs" dxfId="103" priority="476" operator="greaterThan">
      <formula>1</formula>
    </cfRule>
  </conditionalFormatting>
  <conditionalFormatting sqref="K22">
    <cfRule type="cellIs" dxfId="102" priority="475" operator="greaterThan">
      <formula>1</formula>
    </cfRule>
  </conditionalFormatting>
  <conditionalFormatting sqref="M22">
    <cfRule type="cellIs" dxfId="101" priority="474" operator="greaterThan">
      <formula>1</formula>
    </cfRule>
  </conditionalFormatting>
  <conditionalFormatting sqref="L22">
    <cfRule type="cellIs" dxfId="100" priority="468" operator="greaterThan">
      <formula>1</formula>
    </cfRule>
  </conditionalFormatting>
  <conditionalFormatting sqref="L22">
    <cfRule type="cellIs" dxfId="99" priority="467" operator="greaterThan">
      <formula>1</formula>
    </cfRule>
  </conditionalFormatting>
  <conditionalFormatting sqref="H16 J20:M1048576 E21:I21 E24:I25 E30:I1048576 J16:M17 E17:I17 E1:M15 E18:M19">
    <cfRule type="cellIs" dxfId="98" priority="464" operator="equal">
      <formula>0</formula>
    </cfRule>
  </conditionalFormatting>
  <conditionalFormatting sqref="J20:M20">
    <cfRule type="cellIs" dxfId="97" priority="463" operator="greaterThan">
      <formula>1</formula>
    </cfRule>
  </conditionalFormatting>
  <conditionalFormatting sqref="J20:M20">
    <cfRule type="cellIs" dxfId="96" priority="462" operator="greaterThan">
      <formula>1</formula>
    </cfRule>
  </conditionalFormatting>
  <conditionalFormatting sqref="J20:M20">
    <cfRule type="cellIs" dxfId="95" priority="461" operator="greaterThan">
      <formula>1</formula>
    </cfRule>
  </conditionalFormatting>
  <conditionalFormatting sqref="J20">
    <cfRule type="cellIs" dxfId="94" priority="460" operator="greaterThan">
      <formula>1</formula>
    </cfRule>
  </conditionalFormatting>
  <conditionalFormatting sqref="K20">
    <cfRule type="cellIs" dxfId="93" priority="459" operator="greaterThan">
      <formula>1</formula>
    </cfRule>
  </conditionalFormatting>
  <conditionalFormatting sqref="L20">
    <cfRule type="cellIs" dxfId="92" priority="458" operator="greaterThan">
      <formula>1</formula>
    </cfRule>
  </conditionalFormatting>
  <conditionalFormatting sqref="M20">
    <cfRule type="cellIs" dxfId="91" priority="457" operator="greaterThan">
      <formula>1</formula>
    </cfRule>
  </conditionalFormatting>
  <conditionalFormatting sqref="J22:M22">
    <cfRule type="cellIs" dxfId="90" priority="456" operator="greaterThan">
      <formula>1</formula>
    </cfRule>
  </conditionalFormatting>
  <conditionalFormatting sqref="J22:M22">
    <cfRule type="cellIs" dxfId="89" priority="455" operator="greaterThan">
      <formula>1</formula>
    </cfRule>
  </conditionalFormatting>
  <conditionalFormatting sqref="J22">
    <cfRule type="cellIs" dxfId="88" priority="454" operator="greaterThan">
      <formula>1</formula>
    </cfRule>
  </conditionalFormatting>
  <conditionalFormatting sqref="K22">
    <cfRule type="cellIs" dxfId="87" priority="453" operator="greaterThan">
      <formula>1</formula>
    </cfRule>
  </conditionalFormatting>
  <conditionalFormatting sqref="L22">
    <cfRule type="cellIs" dxfId="86" priority="452" operator="greaterThan">
      <formula>1</formula>
    </cfRule>
  </conditionalFormatting>
  <conditionalFormatting sqref="M22">
    <cfRule type="cellIs" dxfId="85" priority="451" operator="greaterThan">
      <formula>1</formula>
    </cfRule>
  </conditionalFormatting>
  <conditionalFormatting sqref="K22">
    <cfRule type="cellIs" dxfId="84" priority="446" operator="greaterThan">
      <formula>1</formula>
    </cfRule>
  </conditionalFormatting>
  <conditionalFormatting sqref="L22">
    <cfRule type="cellIs" dxfId="83" priority="445" operator="greaterThan">
      <formula>1</formula>
    </cfRule>
  </conditionalFormatting>
  <conditionalFormatting sqref="J22:M22">
    <cfRule type="cellIs" dxfId="82" priority="450" operator="greaterThan">
      <formula>1</formula>
    </cfRule>
  </conditionalFormatting>
  <conditionalFormatting sqref="J22:M22">
    <cfRule type="cellIs" dxfId="81" priority="449" operator="greaterThan">
      <formula>1</formula>
    </cfRule>
  </conditionalFormatting>
  <conditionalFormatting sqref="J22:M22">
    <cfRule type="cellIs" dxfId="80" priority="448" operator="greaterThan">
      <formula>1</formula>
    </cfRule>
  </conditionalFormatting>
  <conditionalFormatting sqref="J22">
    <cfRule type="cellIs" dxfId="79" priority="447" operator="greaterThan">
      <formula>1</formula>
    </cfRule>
  </conditionalFormatting>
  <conditionalFormatting sqref="M22">
    <cfRule type="cellIs" dxfId="78" priority="444" operator="greaterThan">
      <formula>1</formula>
    </cfRule>
  </conditionalFormatting>
  <conditionalFormatting sqref="J20:M20">
    <cfRule type="cellIs" dxfId="77" priority="428" operator="greaterThan">
      <formula>1</formula>
    </cfRule>
  </conditionalFormatting>
  <conditionalFormatting sqref="J20:M20">
    <cfRule type="cellIs" dxfId="76" priority="427" operator="greaterThan">
      <formula>1</formula>
    </cfRule>
  </conditionalFormatting>
  <conditionalFormatting sqref="J20:M20">
    <cfRule type="cellIs" dxfId="75" priority="430" operator="greaterThan">
      <formula>1</formula>
    </cfRule>
  </conditionalFormatting>
  <conditionalFormatting sqref="J20:M20">
    <cfRule type="cellIs" dxfId="74" priority="429" operator="greaterThan">
      <formula>1</formula>
    </cfRule>
  </conditionalFormatting>
  <conditionalFormatting sqref="M20">
    <cfRule type="cellIs" dxfId="73" priority="423" operator="greaterThan">
      <formula>1</formula>
    </cfRule>
  </conditionalFormatting>
  <conditionalFormatting sqref="J22:M22">
    <cfRule type="cellIs" dxfId="72" priority="420" operator="greaterThan">
      <formula>1</formula>
    </cfRule>
  </conditionalFormatting>
  <conditionalFormatting sqref="J22:M22">
    <cfRule type="cellIs" dxfId="71" priority="419" operator="greaterThan">
      <formula>1</formula>
    </cfRule>
  </conditionalFormatting>
  <conditionalFormatting sqref="J20">
    <cfRule type="cellIs" dxfId="70" priority="426" operator="greaterThan">
      <formula>1</formula>
    </cfRule>
  </conditionalFormatting>
  <conditionalFormatting sqref="K20">
    <cfRule type="cellIs" dxfId="69" priority="425" operator="greaterThan">
      <formula>1</formula>
    </cfRule>
  </conditionalFormatting>
  <conditionalFormatting sqref="L20">
    <cfRule type="cellIs" dxfId="68" priority="424" operator="greaterThan">
      <formula>1</formula>
    </cfRule>
  </conditionalFormatting>
  <conditionalFormatting sqref="J22:M22">
    <cfRule type="cellIs" dxfId="67" priority="422" operator="greaterThan">
      <formula>1</formula>
    </cfRule>
  </conditionalFormatting>
  <conditionalFormatting sqref="J22:M22">
    <cfRule type="cellIs" dxfId="66" priority="421" operator="greaterThan">
      <formula>1</formula>
    </cfRule>
  </conditionalFormatting>
  <conditionalFormatting sqref="J22">
    <cfRule type="cellIs" dxfId="65" priority="418" operator="greaterThan">
      <formula>1</formula>
    </cfRule>
  </conditionalFormatting>
  <conditionalFormatting sqref="K22">
    <cfRule type="cellIs" dxfId="64" priority="417" operator="greaterThan">
      <formula>1</formula>
    </cfRule>
  </conditionalFormatting>
  <conditionalFormatting sqref="L22">
    <cfRule type="cellIs" dxfId="63" priority="416" operator="greaterThan">
      <formula>1</formula>
    </cfRule>
  </conditionalFormatting>
  <conditionalFormatting sqref="M22">
    <cfRule type="cellIs" dxfId="62" priority="415" operator="greaterThan">
      <formula>1</formula>
    </cfRule>
  </conditionalFormatting>
  <conditionalFormatting sqref="E22:F22">
    <cfRule type="cellIs" dxfId="61" priority="347" operator="greaterThan">
      <formula>1</formula>
    </cfRule>
  </conditionalFormatting>
  <conditionalFormatting sqref="E22:F22">
    <cfRule type="cellIs" dxfId="60" priority="348" operator="greaterThan">
      <formula>1</formula>
    </cfRule>
  </conditionalFormatting>
  <conditionalFormatting sqref="E22:F22">
    <cfRule type="cellIs" dxfId="59" priority="346" operator="equal">
      <formula>0</formula>
    </cfRule>
  </conditionalFormatting>
  <conditionalFormatting sqref="E22:F22">
    <cfRule type="cellIs" dxfId="58" priority="345" operator="greaterThan">
      <formula>1</formula>
    </cfRule>
  </conditionalFormatting>
  <conditionalFormatting sqref="E22:F22">
    <cfRule type="cellIs" dxfId="57" priority="344" operator="greaterThan">
      <formula>1</formula>
    </cfRule>
  </conditionalFormatting>
  <conditionalFormatting sqref="E22:F22">
    <cfRule type="cellIs" dxfId="56" priority="343" operator="greaterThan">
      <formula>1</formula>
    </cfRule>
  </conditionalFormatting>
  <conditionalFormatting sqref="E22:F22">
    <cfRule type="cellIs" dxfId="55" priority="342" operator="greaterThan">
      <formula>1</formula>
    </cfRule>
  </conditionalFormatting>
  <conditionalFormatting sqref="E22:F22">
    <cfRule type="cellIs" dxfId="54" priority="341" operator="greaterThan">
      <formula>1</formula>
    </cfRule>
  </conditionalFormatting>
  <conditionalFormatting sqref="E22:F22">
    <cfRule type="cellIs" dxfId="53" priority="340" operator="greaterThan">
      <formula>1</formula>
    </cfRule>
  </conditionalFormatting>
  <conditionalFormatting sqref="E22:F22">
    <cfRule type="cellIs" dxfId="52" priority="339" operator="greaterThan">
      <formula>1</formula>
    </cfRule>
  </conditionalFormatting>
  <conditionalFormatting sqref="E22:F22">
    <cfRule type="cellIs" dxfId="51" priority="338" operator="greaterThan">
      <formula>1</formula>
    </cfRule>
  </conditionalFormatting>
  <conditionalFormatting sqref="E22:F22">
    <cfRule type="cellIs" dxfId="50" priority="337" operator="greaterThan">
      <formula>1</formula>
    </cfRule>
  </conditionalFormatting>
  <conditionalFormatting sqref="E23:I23">
    <cfRule type="cellIs" dxfId="49" priority="336" operator="greaterThan">
      <formula>1</formula>
    </cfRule>
  </conditionalFormatting>
  <conditionalFormatting sqref="E23:I23">
    <cfRule type="cellIs" dxfId="48" priority="335" operator="equal">
      <formula>0</formula>
    </cfRule>
  </conditionalFormatting>
  <conditionalFormatting sqref="E16:G16">
    <cfRule type="cellIs" dxfId="47" priority="291" operator="greaterThan">
      <formula>1</formula>
    </cfRule>
  </conditionalFormatting>
  <conditionalFormatting sqref="E16:G16">
    <cfRule type="cellIs" dxfId="46" priority="292" operator="greaterThan">
      <formula>1</formula>
    </cfRule>
  </conditionalFormatting>
  <conditionalFormatting sqref="E16:G16">
    <cfRule type="cellIs" dxfId="45" priority="290" operator="equal">
      <formula>0</formula>
    </cfRule>
  </conditionalFormatting>
  <conditionalFormatting sqref="E16:G16">
    <cfRule type="cellIs" dxfId="44" priority="289" operator="greaterThan">
      <formula>1</formula>
    </cfRule>
  </conditionalFormatting>
  <conditionalFormatting sqref="E16:G16">
    <cfRule type="cellIs" dxfId="43" priority="288" operator="greaterThan">
      <formula>1</formula>
    </cfRule>
  </conditionalFormatting>
  <conditionalFormatting sqref="E16:G16">
    <cfRule type="cellIs" dxfId="42" priority="287" operator="greaterThan">
      <formula>1</formula>
    </cfRule>
  </conditionalFormatting>
  <conditionalFormatting sqref="E16:G16">
    <cfRule type="cellIs" dxfId="41" priority="286" operator="greaterThan">
      <formula>1</formula>
    </cfRule>
  </conditionalFormatting>
  <conditionalFormatting sqref="E16:G16">
    <cfRule type="cellIs" dxfId="40" priority="285" operator="greaterThan">
      <formula>1</formula>
    </cfRule>
  </conditionalFormatting>
  <conditionalFormatting sqref="E16:G16">
    <cfRule type="cellIs" dxfId="39" priority="284" operator="greaterThan">
      <formula>1</formula>
    </cfRule>
  </conditionalFormatting>
  <conditionalFormatting sqref="E16:G16">
    <cfRule type="cellIs" dxfId="38" priority="283" operator="greaterThan">
      <formula>1</formula>
    </cfRule>
  </conditionalFormatting>
  <conditionalFormatting sqref="E16:G16">
    <cfRule type="cellIs" dxfId="37" priority="282" operator="greaterThan">
      <formula>1</formula>
    </cfRule>
  </conditionalFormatting>
  <conditionalFormatting sqref="E16:G16">
    <cfRule type="cellIs" dxfId="36" priority="281" operator="greaterThan">
      <formula>1</formula>
    </cfRule>
  </conditionalFormatting>
  <conditionalFormatting sqref="E20:I20">
    <cfRule type="cellIs" dxfId="35" priority="255" operator="greaterThan">
      <formula>1</formula>
    </cfRule>
  </conditionalFormatting>
  <conditionalFormatting sqref="E20:I20">
    <cfRule type="cellIs" dxfId="34" priority="256" operator="greaterThan">
      <formula>1</formula>
    </cfRule>
  </conditionalFormatting>
  <conditionalFormatting sqref="E20:I20">
    <cfRule type="cellIs" dxfId="33" priority="254" operator="equal">
      <formula>0</formula>
    </cfRule>
  </conditionalFormatting>
  <conditionalFormatting sqref="E20:I20">
    <cfRule type="cellIs" dxfId="32" priority="253" operator="greaterThan">
      <formula>1</formula>
    </cfRule>
  </conditionalFormatting>
  <conditionalFormatting sqref="E20:I20">
    <cfRule type="cellIs" dxfId="31" priority="252" operator="greaterThan">
      <formula>1</formula>
    </cfRule>
  </conditionalFormatting>
  <conditionalFormatting sqref="E20:I20">
    <cfRule type="cellIs" dxfId="30" priority="251" operator="greaterThan">
      <formula>1</formula>
    </cfRule>
  </conditionalFormatting>
  <conditionalFormatting sqref="E20:I20">
    <cfRule type="cellIs" dxfId="29" priority="250" operator="greaterThan">
      <formula>1</formula>
    </cfRule>
  </conditionalFormatting>
  <conditionalFormatting sqref="E20:I20">
    <cfRule type="cellIs" dxfId="28" priority="249" operator="greaterThan">
      <formula>1</formula>
    </cfRule>
  </conditionalFormatting>
  <conditionalFormatting sqref="E20:I20">
    <cfRule type="cellIs" dxfId="27" priority="248" operator="greaterThan">
      <formula>1</formula>
    </cfRule>
  </conditionalFormatting>
  <conditionalFormatting sqref="E20:I20">
    <cfRule type="cellIs" dxfId="26" priority="247" operator="greaterThan">
      <formula>1</formula>
    </cfRule>
  </conditionalFormatting>
  <conditionalFormatting sqref="E20:I20">
    <cfRule type="cellIs" dxfId="25" priority="246" operator="greaterThan">
      <formula>1</formula>
    </cfRule>
  </conditionalFormatting>
  <conditionalFormatting sqref="E20:I20">
    <cfRule type="cellIs" dxfId="24" priority="245" operator="greaterThan">
      <formula>1</formula>
    </cfRule>
  </conditionalFormatting>
  <conditionalFormatting sqref="G22:I22">
    <cfRule type="cellIs" dxfId="23" priority="243" operator="greaterThan">
      <formula>1</formula>
    </cfRule>
  </conditionalFormatting>
  <conditionalFormatting sqref="G22:I22">
    <cfRule type="cellIs" dxfId="22" priority="244" operator="greaterThan">
      <formula>1</formula>
    </cfRule>
  </conditionalFormatting>
  <conditionalFormatting sqref="G22:I22">
    <cfRule type="cellIs" dxfId="21" priority="242" operator="equal">
      <formula>0</formula>
    </cfRule>
  </conditionalFormatting>
  <conditionalFormatting sqref="G22:I22">
    <cfRule type="cellIs" dxfId="20" priority="241" operator="greaterThan">
      <formula>1</formula>
    </cfRule>
  </conditionalFormatting>
  <conditionalFormatting sqref="G22:I22">
    <cfRule type="cellIs" dxfId="19" priority="240" operator="greaterThan">
      <formula>1</formula>
    </cfRule>
  </conditionalFormatting>
  <conditionalFormatting sqref="G22:I22">
    <cfRule type="cellIs" dxfId="18" priority="239" operator="greaterThan">
      <formula>1</formula>
    </cfRule>
  </conditionalFormatting>
  <conditionalFormatting sqref="G22:I22">
    <cfRule type="cellIs" dxfId="17" priority="238" operator="greaterThan">
      <formula>1</formula>
    </cfRule>
  </conditionalFormatting>
  <conditionalFormatting sqref="G22:I22">
    <cfRule type="cellIs" dxfId="16" priority="237" operator="greaterThan">
      <formula>1</formula>
    </cfRule>
  </conditionalFormatting>
  <conditionalFormatting sqref="G22:I22">
    <cfRule type="cellIs" dxfId="15" priority="236" operator="greaterThan">
      <formula>1</formula>
    </cfRule>
  </conditionalFormatting>
  <conditionalFormatting sqref="G22:I22">
    <cfRule type="cellIs" dxfId="14" priority="235" operator="greaterThan">
      <formula>1</formula>
    </cfRule>
  </conditionalFormatting>
  <conditionalFormatting sqref="G22:I22">
    <cfRule type="cellIs" dxfId="13" priority="234" operator="greaterThan">
      <formula>1</formula>
    </cfRule>
  </conditionalFormatting>
  <conditionalFormatting sqref="G22:I22">
    <cfRule type="cellIs" dxfId="12" priority="233" operator="greaterThan">
      <formula>1</formula>
    </cfRule>
  </conditionalFormatting>
  <conditionalFormatting sqref="I16">
    <cfRule type="cellIs" dxfId="11" priority="11" operator="greaterThan">
      <formula>1</formula>
    </cfRule>
  </conditionalFormatting>
  <conditionalFormatting sqref="I16">
    <cfRule type="cellIs" dxfId="10" priority="12" operator="greaterThan">
      <formula>1</formula>
    </cfRule>
  </conditionalFormatting>
  <conditionalFormatting sqref="I16">
    <cfRule type="cellIs" dxfId="9" priority="10" operator="equal">
      <formula>0</formula>
    </cfRule>
  </conditionalFormatting>
  <conditionalFormatting sqref="I16">
    <cfRule type="cellIs" dxfId="8" priority="9" operator="greaterThan">
      <formula>1</formula>
    </cfRule>
  </conditionalFormatting>
  <conditionalFormatting sqref="I16">
    <cfRule type="cellIs" dxfId="7" priority="8" operator="greaterThan">
      <formula>1</formula>
    </cfRule>
  </conditionalFormatting>
  <conditionalFormatting sqref="I16">
    <cfRule type="cellIs" dxfId="6" priority="7" operator="greaterThan">
      <formula>1</formula>
    </cfRule>
  </conditionalFormatting>
  <conditionalFormatting sqref="I16">
    <cfRule type="cellIs" dxfId="5" priority="6" operator="greaterThan">
      <formula>1</formula>
    </cfRule>
  </conditionalFormatting>
  <conditionalFormatting sqref="I16">
    <cfRule type="cellIs" dxfId="4" priority="5" operator="greaterThan">
      <formula>1</formula>
    </cfRule>
  </conditionalFormatting>
  <conditionalFormatting sqref="I16">
    <cfRule type="cellIs" dxfId="3" priority="4" operator="greaterThan">
      <formula>1</formula>
    </cfRule>
  </conditionalFormatting>
  <conditionalFormatting sqref="I16">
    <cfRule type="cellIs" dxfId="2" priority="3" operator="greaterThan">
      <formula>1</formula>
    </cfRule>
  </conditionalFormatting>
  <conditionalFormatting sqref="I16">
    <cfRule type="cellIs" dxfId="1" priority="2" operator="greaterThan">
      <formula>1</formula>
    </cfRule>
  </conditionalFormatting>
  <conditionalFormatting sqref="I16">
    <cfRule type="cellIs" dxfId="0" priority="1" operator="greaterThan">
      <formula>1</formula>
    </cfRule>
  </conditionalFormatting>
  <printOptions horizontalCentered="1" verticalCentered="1"/>
  <pageMargins left="0.39370078740157483" right="0.39370078740157483" top="0.39370078740157483" bottom="0.98425196850393704" header="0" footer="0.39370078740157483"/>
  <pageSetup paperSize="8" scale="65" firstPageNumber="156" fitToWidth="0" fitToHeight="0" orientation="landscape" useFirstPageNumber="1" r:id="rId1"/>
  <headerFooter>
    <oddFooter>&amp;RPágina &amp;P de 249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7978E-14D9-4BD0-9086-BCE1036652C5}">
  <sheetPr>
    <pageSetUpPr fitToPage="1"/>
  </sheetPr>
  <dimension ref="A1:K97"/>
  <sheetViews>
    <sheetView showOutlineSymbols="0" showWhiteSpace="0" topLeftCell="A19" zoomScale="85" zoomScaleNormal="85" workbookViewId="0">
      <selection activeCell="L27" sqref="L27"/>
    </sheetView>
  </sheetViews>
  <sheetFormatPr defaultRowHeight="14.25"/>
  <cols>
    <col min="1" max="1" width="11.42578125" style="194" bestFit="1" customWidth="1"/>
    <col min="2" max="2" width="13.42578125" style="194" customWidth="1"/>
    <col min="3" max="3" width="13.7109375" style="194" customWidth="1"/>
    <col min="4" max="4" width="68.5703125" style="194" bestFit="1" customWidth="1"/>
    <col min="5" max="5" width="9.140625" style="194" bestFit="1" customWidth="1"/>
    <col min="6" max="6" width="14.85546875" style="194" bestFit="1" customWidth="1"/>
    <col min="7" max="7" width="14.85546875" style="194" customWidth="1"/>
    <col min="8" max="8" width="14.85546875" style="194" bestFit="1" customWidth="1"/>
    <col min="9" max="9" width="17.5703125" style="194" customWidth="1"/>
    <col min="10" max="16384" width="9.140625" style="194"/>
  </cols>
  <sheetData>
    <row r="1" spans="1:9" ht="15">
      <c r="A1" s="198"/>
      <c r="B1" s="199"/>
      <c r="C1" s="199"/>
      <c r="D1" s="199"/>
      <c r="E1" s="414"/>
      <c r="F1" s="414"/>
      <c r="G1" s="199"/>
      <c r="H1" s="199"/>
      <c r="I1" s="200"/>
    </row>
    <row r="2" spans="1:9" ht="15">
      <c r="A2" s="360"/>
      <c r="B2" s="195"/>
      <c r="C2" s="195"/>
      <c r="D2" s="195"/>
      <c r="E2" s="195"/>
      <c r="F2" s="195"/>
      <c r="G2" s="195"/>
      <c r="H2" s="195"/>
      <c r="I2" s="201"/>
    </row>
    <row r="3" spans="1:9" ht="15">
      <c r="A3" s="360"/>
      <c r="B3" s="195"/>
      <c r="C3" s="195"/>
      <c r="D3" s="195"/>
      <c r="E3" s="195"/>
      <c r="F3" s="195"/>
      <c r="G3" s="195"/>
      <c r="H3" s="195"/>
      <c r="I3" s="201"/>
    </row>
    <row r="4" spans="1:9" ht="15">
      <c r="A4" s="415" t="s">
        <v>0</v>
      </c>
      <c r="B4" s="416"/>
      <c r="C4" s="416"/>
      <c r="D4" s="416"/>
      <c r="E4" s="416"/>
      <c r="F4" s="416"/>
      <c r="G4" s="416"/>
      <c r="H4" s="416"/>
      <c r="I4" s="417"/>
    </row>
    <row r="5" spans="1:9" ht="15">
      <c r="A5" s="415" t="s">
        <v>1</v>
      </c>
      <c r="B5" s="416"/>
      <c r="C5" s="416"/>
      <c r="D5" s="416"/>
      <c r="E5" s="416"/>
      <c r="F5" s="416"/>
      <c r="G5" s="416"/>
      <c r="H5" s="416"/>
      <c r="I5" s="417"/>
    </row>
    <row r="6" spans="1:9" ht="15">
      <c r="A6" s="415" t="s">
        <v>2</v>
      </c>
      <c r="B6" s="416"/>
      <c r="C6" s="416"/>
      <c r="D6" s="416"/>
      <c r="E6" s="416"/>
      <c r="F6" s="416"/>
      <c r="G6" s="416"/>
      <c r="H6" s="416"/>
      <c r="I6" s="417"/>
    </row>
    <row r="7" spans="1:9" ht="15">
      <c r="A7" s="361"/>
      <c r="B7" s="196"/>
      <c r="C7" s="196"/>
      <c r="D7" s="196"/>
      <c r="E7" s="196"/>
      <c r="F7" s="196"/>
      <c r="G7" s="196"/>
      <c r="H7" s="196"/>
      <c r="I7" s="202"/>
    </row>
    <row r="8" spans="1:9" ht="21">
      <c r="A8" s="424" t="s">
        <v>144</v>
      </c>
      <c r="B8" s="425"/>
      <c r="C8" s="425"/>
      <c r="D8" s="425"/>
      <c r="E8" s="425"/>
      <c r="F8" s="425"/>
      <c r="G8" s="425"/>
      <c r="H8" s="425"/>
      <c r="I8" s="426"/>
    </row>
    <row r="9" spans="1:9" ht="21">
      <c r="A9" s="362"/>
      <c r="B9" s="203"/>
      <c r="C9" s="203"/>
      <c r="D9" s="203"/>
      <c r="E9" s="203"/>
      <c r="F9" s="203"/>
      <c r="G9" s="203"/>
      <c r="H9" s="203"/>
      <c r="I9" s="204"/>
    </row>
    <row r="10" spans="1:9" ht="15" customHeight="1">
      <c r="A10" s="363" t="s">
        <v>5</v>
      </c>
      <c r="B10" s="418" t="str">
        <f>BDI!B9</f>
        <v>OBRA DE REFORMA E ADEQUAÇÃO DE ACESSO DA FACULDADE DE DIREITO - UNB</v>
      </c>
      <c r="C10" s="418"/>
      <c r="D10" s="418"/>
      <c r="E10" s="418"/>
      <c r="F10" s="418"/>
      <c r="G10" s="418"/>
      <c r="H10" s="418"/>
      <c r="I10" s="419"/>
    </row>
    <row r="11" spans="1:9" ht="15" customHeight="1">
      <c r="A11" s="363" t="s">
        <v>7</v>
      </c>
      <c r="B11" s="418" t="s">
        <v>145</v>
      </c>
      <c r="C11" s="418"/>
      <c r="D11" s="418"/>
      <c r="E11" s="418"/>
      <c r="F11" s="418"/>
      <c r="G11" s="418"/>
      <c r="H11" s="418"/>
      <c r="I11" s="419"/>
    </row>
    <row r="12" spans="1:9" ht="15" customHeight="1">
      <c r="A12" s="363" t="s">
        <v>9</v>
      </c>
      <c r="B12" s="427">
        <f>BDI!B11</f>
        <v>44942</v>
      </c>
      <c r="C12" s="418"/>
      <c r="D12" s="418"/>
      <c r="E12" s="418"/>
      <c r="F12" s="418"/>
      <c r="G12" s="418"/>
      <c r="H12" s="418"/>
      <c r="I12" s="419"/>
    </row>
    <row r="13" spans="1:9" ht="30" customHeight="1">
      <c r="A13" s="364" t="s">
        <v>146</v>
      </c>
      <c r="B13" s="207">
        <v>0.26929999999999998</v>
      </c>
      <c r="C13" s="208" t="s">
        <v>147</v>
      </c>
      <c r="D13" s="208"/>
      <c r="E13" s="236"/>
      <c r="F13" s="208"/>
      <c r="G13" s="208"/>
      <c r="H13" s="208"/>
      <c r="I13" s="237"/>
    </row>
    <row r="14" spans="1:9" ht="15">
      <c r="A14" s="365"/>
      <c r="B14" s="207">
        <v>0.20930000000000001</v>
      </c>
      <c r="C14" s="208" t="s">
        <v>148</v>
      </c>
      <c r="D14" s="208"/>
      <c r="E14" s="209"/>
      <c r="F14" s="205"/>
      <c r="G14" s="205"/>
      <c r="H14" s="205"/>
      <c r="I14" s="206"/>
    </row>
    <row r="15" spans="1:9" ht="26.1" customHeight="1">
      <c r="A15" s="364"/>
      <c r="B15" s="210"/>
      <c r="C15" s="418" t="s">
        <v>149</v>
      </c>
      <c r="D15" s="418"/>
      <c r="E15" s="418"/>
      <c r="F15" s="418"/>
      <c r="G15" s="418"/>
      <c r="H15" s="418"/>
      <c r="I15" s="419"/>
    </row>
    <row r="16" spans="1:9" ht="15">
      <c r="A16" s="420" t="s">
        <v>150</v>
      </c>
      <c r="B16" s="421"/>
      <c r="C16" s="421"/>
      <c r="D16" s="421"/>
      <c r="E16" s="421"/>
      <c r="F16" s="421"/>
      <c r="G16" s="421"/>
      <c r="H16" s="421"/>
      <c r="I16" s="422"/>
    </row>
    <row r="17" spans="1:9" ht="15">
      <c r="A17" s="217" t="s">
        <v>119</v>
      </c>
      <c r="B17" s="218" t="s">
        <v>151</v>
      </c>
      <c r="C17" s="217" t="s">
        <v>152</v>
      </c>
      <c r="D17" s="217" t="s">
        <v>120</v>
      </c>
      <c r="E17" s="219" t="s">
        <v>153</v>
      </c>
      <c r="F17" s="218" t="s">
        <v>154</v>
      </c>
      <c r="G17" s="219" t="s">
        <v>155</v>
      </c>
      <c r="H17" s="219" t="s">
        <v>156</v>
      </c>
      <c r="I17" s="218" t="s">
        <v>157</v>
      </c>
    </row>
    <row r="18" spans="1:9" ht="15">
      <c r="A18" s="226" t="s">
        <v>158</v>
      </c>
      <c r="B18" s="226"/>
      <c r="C18" s="226"/>
      <c r="D18" s="226" t="s">
        <v>159</v>
      </c>
      <c r="E18" s="226"/>
      <c r="F18" s="227"/>
      <c r="G18" s="227"/>
      <c r="H18" s="227"/>
      <c r="I18" s="228">
        <f>I19+I20</f>
        <v>31728</v>
      </c>
    </row>
    <row r="19" spans="1:9" ht="15">
      <c r="A19" s="229" t="s">
        <v>160</v>
      </c>
      <c r="B19" s="230" t="s">
        <v>161</v>
      </c>
      <c r="C19" s="229" t="s">
        <v>162</v>
      </c>
      <c r="D19" s="229" t="s">
        <v>163</v>
      </c>
      <c r="E19" s="231" t="s">
        <v>164</v>
      </c>
      <c r="F19" s="230">
        <v>5</v>
      </c>
      <c r="G19" s="230"/>
      <c r="H19" s="230">
        <v>4557.4399999999996</v>
      </c>
      <c r="I19" s="232">
        <f>H19*F19</f>
        <v>22787.199999999997</v>
      </c>
    </row>
    <row r="20" spans="1:9" ht="15">
      <c r="A20" s="229" t="s">
        <v>165</v>
      </c>
      <c r="B20" s="230" t="s">
        <v>166</v>
      </c>
      <c r="C20" s="229" t="s">
        <v>162</v>
      </c>
      <c r="D20" s="229" t="s">
        <v>167</v>
      </c>
      <c r="E20" s="231" t="s">
        <v>168</v>
      </c>
      <c r="F20" s="230">
        <v>80</v>
      </c>
      <c r="G20" s="230"/>
      <c r="H20" s="230">
        <v>111.76</v>
      </c>
      <c r="I20" s="232">
        <f>H20*F20</f>
        <v>8940.8000000000011</v>
      </c>
    </row>
    <row r="21" spans="1:9" ht="15">
      <c r="A21" s="226" t="s">
        <v>169</v>
      </c>
      <c r="B21" s="226"/>
      <c r="C21" s="226"/>
      <c r="D21" s="226" t="s">
        <v>170</v>
      </c>
      <c r="E21" s="226"/>
      <c r="F21" s="227"/>
      <c r="G21" s="227"/>
      <c r="H21" s="227"/>
      <c r="I21" s="228">
        <f>I22+I32+I37</f>
        <v>21614.339900000006</v>
      </c>
    </row>
    <row r="22" spans="1:9" ht="15">
      <c r="A22" s="233" t="s">
        <v>171</v>
      </c>
      <c r="B22" s="233"/>
      <c r="C22" s="233"/>
      <c r="D22" s="233" t="s">
        <v>172</v>
      </c>
      <c r="E22" s="233"/>
      <c r="F22" s="234"/>
      <c r="G22" s="234"/>
      <c r="H22" s="234"/>
      <c r="I22" s="235">
        <f>SUM(I23:I31)</f>
        <v>20399.221900000004</v>
      </c>
    </row>
    <row r="23" spans="1:9" ht="30">
      <c r="A23" s="230" t="s">
        <v>173</v>
      </c>
      <c r="B23" s="230" t="s">
        <v>174</v>
      </c>
      <c r="C23" s="230" t="s">
        <v>162</v>
      </c>
      <c r="D23" s="229" t="s">
        <v>175</v>
      </c>
      <c r="E23" s="230" t="s">
        <v>176</v>
      </c>
      <c r="F23" s="230">
        <v>21</v>
      </c>
      <c r="G23" s="230"/>
      <c r="H23" s="230">
        <v>33.64</v>
      </c>
      <c r="I23" s="232">
        <f>H23*F23</f>
        <v>706.44</v>
      </c>
    </row>
    <row r="24" spans="1:9" ht="24" customHeight="1">
      <c r="A24" s="230" t="s">
        <v>177</v>
      </c>
      <c r="B24" s="230" t="s">
        <v>178</v>
      </c>
      <c r="C24" s="230" t="s">
        <v>162</v>
      </c>
      <c r="D24" s="229" t="s">
        <v>179</v>
      </c>
      <c r="E24" s="230" t="s">
        <v>176</v>
      </c>
      <c r="F24" s="230">
        <v>2.61</v>
      </c>
      <c r="G24" s="230"/>
      <c r="H24" s="230">
        <v>653.99</v>
      </c>
      <c r="I24" s="232">
        <f t="shared" ref="I24:I40" si="0">H24*F24</f>
        <v>1706.9139</v>
      </c>
    </row>
    <row r="25" spans="1:9" ht="30">
      <c r="A25" s="230" t="s">
        <v>180</v>
      </c>
      <c r="B25" s="230" t="s">
        <v>181</v>
      </c>
      <c r="C25" s="230" t="s">
        <v>162</v>
      </c>
      <c r="D25" s="229" t="s">
        <v>182</v>
      </c>
      <c r="E25" s="230" t="s">
        <v>183</v>
      </c>
      <c r="F25" s="230">
        <v>5</v>
      </c>
      <c r="G25" s="230"/>
      <c r="H25" s="230">
        <v>20.91</v>
      </c>
      <c r="I25" s="232">
        <f t="shared" si="0"/>
        <v>104.55</v>
      </c>
    </row>
    <row r="26" spans="1:9" ht="15">
      <c r="A26" s="230" t="s">
        <v>184</v>
      </c>
      <c r="B26" s="230" t="s">
        <v>185</v>
      </c>
      <c r="C26" s="230" t="s">
        <v>162</v>
      </c>
      <c r="D26" s="229" t="s">
        <v>186</v>
      </c>
      <c r="E26" s="230" t="s">
        <v>187</v>
      </c>
      <c r="F26" s="230">
        <v>25</v>
      </c>
      <c r="G26" s="230"/>
      <c r="H26" s="230">
        <v>37.630000000000003</v>
      </c>
      <c r="I26" s="232">
        <f t="shared" si="0"/>
        <v>940.75000000000011</v>
      </c>
    </row>
    <row r="27" spans="1:9" ht="105">
      <c r="A27" s="230" t="s">
        <v>188</v>
      </c>
      <c r="B27" s="230" t="s">
        <v>189</v>
      </c>
      <c r="C27" s="230" t="s">
        <v>190</v>
      </c>
      <c r="D27" s="229" t="s">
        <v>191</v>
      </c>
      <c r="E27" s="230" t="s">
        <v>192</v>
      </c>
      <c r="F27" s="230">
        <v>5</v>
      </c>
      <c r="G27" s="230"/>
      <c r="H27" s="230">
        <v>1057.6300000000001</v>
      </c>
      <c r="I27" s="232">
        <f t="shared" si="0"/>
        <v>5288.1500000000005</v>
      </c>
    </row>
    <row r="28" spans="1:9" ht="45">
      <c r="A28" s="230" t="s">
        <v>193</v>
      </c>
      <c r="B28" s="230" t="s">
        <v>194</v>
      </c>
      <c r="C28" s="230" t="s">
        <v>190</v>
      </c>
      <c r="D28" s="229" t="s">
        <v>195</v>
      </c>
      <c r="E28" s="230" t="s">
        <v>196</v>
      </c>
      <c r="F28" s="230">
        <v>1</v>
      </c>
      <c r="G28" s="230"/>
      <c r="H28" s="230">
        <v>853.68</v>
      </c>
      <c r="I28" s="232">
        <f t="shared" si="0"/>
        <v>853.68</v>
      </c>
    </row>
    <row r="29" spans="1:9" ht="15">
      <c r="A29" s="230" t="s">
        <v>197</v>
      </c>
      <c r="B29" s="230" t="s">
        <v>198</v>
      </c>
      <c r="C29" s="230" t="s">
        <v>162</v>
      </c>
      <c r="D29" s="229" t="s">
        <v>199</v>
      </c>
      <c r="E29" s="230" t="s">
        <v>176</v>
      </c>
      <c r="F29" s="230">
        <v>17.2</v>
      </c>
      <c r="G29" s="230"/>
      <c r="H29" s="230">
        <v>225.09</v>
      </c>
      <c r="I29" s="232">
        <f t="shared" si="0"/>
        <v>3871.5479999999998</v>
      </c>
    </row>
    <row r="30" spans="1:9" ht="30">
      <c r="A30" s="230" t="s">
        <v>200</v>
      </c>
      <c r="B30" s="230" t="s">
        <v>201</v>
      </c>
      <c r="C30" s="230" t="s">
        <v>202</v>
      </c>
      <c r="D30" s="229" t="s">
        <v>203</v>
      </c>
      <c r="E30" s="230" t="s">
        <v>204</v>
      </c>
      <c r="F30" s="230">
        <v>1</v>
      </c>
      <c r="G30" s="230"/>
      <c r="H30" s="230">
        <v>4774.58</v>
      </c>
      <c r="I30" s="232">
        <f t="shared" si="0"/>
        <v>4774.58</v>
      </c>
    </row>
    <row r="31" spans="1:9" ht="43.5" customHeight="1">
      <c r="A31" s="230" t="s">
        <v>205</v>
      </c>
      <c r="B31" s="230" t="s">
        <v>206</v>
      </c>
      <c r="C31" s="230" t="s">
        <v>207</v>
      </c>
      <c r="D31" s="229" t="s">
        <v>208</v>
      </c>
      <c r="E31" s="230" t="s">
        <v>196</v>
      </c>
      <c r="F31" s="230">
        <v>1</v>
      </c>
      <c r="G31" s="230"/>
      <c r="H31" s="230">
        <v>2152.61</v>
      </c>
      <c r="I31" s="232">
        <f t="shared" si="0"/>
        <v>2152.61</v>
      </c>
    </row>
    <row r="32" spans="1:9" ht="15">
      <c r="A32" s="233" t="s">
        <v>209</v>
      </c>
      <c r="B32" s="233"/>
      <c r="C32" s="233"/>
      <c r="D32" s="233" t="s">
        <v>210</v>
      </c>
      <c r="E32" s="233"/>
      <c r="F32" s="234"/>
      <c r="G32" s="234"/>
      <c r="H32" s="234"/>
      <c r="I32" s="235">
        <f>SUM(I33:I36)</f>
        <v>418.77199999999993</v>
      </c>
    </row>
    <row r="33" spans="1:9" ht="15">
      <c r="A33" s="229" t="s">
        <v>211</v>
      </c>
      <c r="B33" s="230" t="s">
        <v>212</v>
      </c>
      <c r="C33" s="229" t="s">
        <v>207</v>
      </c>
      <c r="D33" s="229" t="s">
        <v>213</v>
      </c>
      <c r="E33" s="231" t="s">
        <v>176</v>
      </c>
      <c r="F33" s="230">
        <v>3.76</v>
      </c>
      <c r="G33" s="230"/>
      <c r="H33" s="230">
        <v>15.19</v>
      </c>
      <c r="I33" s="232">
        <f t="shared" si="0"/>
        <v>57.114399999999996</v>
      </c>
    </row>
    <row r="34" spans="1:9" ht="15">
      <c r="A34" s="229" t="s">
        <v>214</v>
      </c>
      <c r="B34" s="230" t="s">
        <v>215</v>
      </c>
      <c r="C34" s="229" t="s">
        <v>207</v>
      </c>
      <c r="D34" s="229" t="s">
        <v>216</v>
      </c>
      <c r="E34" s="231" t="s">
        <v>176</v>
      </c>
      <c r="F34" s="230">
        <v>3.76</v>
      </c>
      <c r="G34" s="230"/>
      <c r="H34" s="230">
        <v>28.26</v>
      </c>
      <c r="I34" s="232">
        <f t="shared" si="0"/>
        <v>106.2576</v>
      </c>
    </row>
    <row r="35" spans="1:9" ht="15">
      <c r="A35" s="229" t="s">
        <v>217</v>
      </c>
      <c r="B35" s="230" t="s">
        <v>218</v>
      </c>
      <c r="C35" s="229" t="s">
        <v>219</v>
      </c>
      <c r="D35" s="229" t="s">
        <v>220</v>
      </c>
      <c r="E35" s="231" t="s">
        <v>176</v>
      </c>
      <c r="F35" s="230">
        <v>4</v>
      </c>
      <c r="G35" s="230"/>
      <c r="H35" s="230">
        <v>33.25</v>
      </c>
      <c r="I35" s="232">
        <f t="shared" si="0"/>
        <v>133</v>
      </c>
    </row>
    <row r="36" spans="1:9" ht="30">
      <c r="A36" s="229" t="s">
        <v>221</v>
      </c>
      <c r="B36" s="230" t="s">
        <v>222</v>
      </c>
      <c r="C36" s="229" t="s">
        <v>223</v>
      </c>
      <c r="D36" s="229" t="s">
        <v>224</v>
      </c>
      <c r="E36" s="231" t="s">
        <v>225</v>
      </c>
      <c r="F36" s="230">
        <v>1.7</v>
      </c>
      <c r="G36" s="230"/>
      <c r="H36" s="230">
        <v>72</v>
      </c>
      <c r="I36" s="232">
        <f t="shared" si="0"/>
        <v>122.39999999999999</v>
      </c>
    </row>
    <row r="37" spans="1:9" ht="30">
      <c r="A37" s="233" t="s">
        <v>226</v>
      </c>
      <c r="B37" s="233"/>
      <c r="C37" s="233"/>
      <c r="D37" s="233" t="s">
        <v>227</v>
      </c>
      <c r="E37" s="233"/>
      <c r="F37" s="234"/>
      <c r="G37" s="234"/>
      <c r="H37" s="234"/>
      <c r="I37" s="235">
        <f>SUM(I38:I40)</f>
        <v>796.346</v>
      </c>
    </row>
    <row r="38" spans="1:9" ht="15">
      <c r="A38" s="229" t="s">
        <v>228</v>
      </c>
      <c r="B38" s="230" t="s">
        <v>229</v>
      </c>
      <c r="C38" s="229" t="s">
        <v>230</v>
      </c>
      <c r="D38" s="229" t="s">
        <v>231</v>
      </c>
      <c r="E38" s="231" t="s">
        <v>183</v>
      </c>
      <c r="F38" s="230">
        <v>1</v>
      </c>
      <c r="G38" s="230"/>
      <c r="H38" s="230">
        <v>544.92999999999995</v>
      </c>
      <c r="I38" s="232">
        <f t="shared" si="0"/>
        <v>544.92999999999995</v>
      </c>
    </row>
    <row r="39" spans="1:9" ht="15">
      <c r="A39" s="229" t="s">
        <v>232</v>
      </c>
      <c r="B39" s="230" t="s">
        <v>233</v>
      </c>
      <c r="C39" s="229" t="s">
        <v>162</v>
      </c>
      <c r="D39" s="229" t="s">
        <v>234</v>
      </c>
      <c r="E39" s="231" t="s">
        <v>225</v>
      </c>
      <c r="F39" s="230">
        <v>1.9</v>
      </c>
      <c r="G39" s="230"/>
      <c r="H39" s="230">
        <v>31.45</v>
      </c>
      <c r="I39" s="232">
        <f t="shared" si="0"/>
        <v>59.754999999999995</v>
      </c>
    </row>
    <row r="40" spans="1:9" ht="30">
      <c r="A40" s="229" t="s">
        <v>235</v>
      </c>
      <c r="B40" s="230" t="s">
        <v>236</v>
      </c>
      <c r="C40" s="229" t="s">
        <v>162</v>
      </c>
      <c r="D40" s="229" t="s">
        <v>237</v>
      </c>
      <c r="E40" s="231" t="s">
        <v>238</v>
      </c>
      <c r="F40" s="230">
        <v>66.09</v>
      </c>
      <c r="G40" s="230"/>
      <c r="H40" s="230">
        <v>2.9</v>
      </c>
      <c r="I40" s="232">
        <f t="shared" si="0"/>
        <v>191.661</v>
      </c>
    </row>
    <row r="41" spans="1:9" ht="15">
      <c r="A41" s="226" t="s">
        <v>239</v>
      </c>
      <c r="B41" s="226"/>
      <c r="C41" s="226"/>
      <c r="D41" s="226" t="s">
        <v>240</v>
      </c>
      <c r="E41" s="226"/>
      <c r="F41" s="227"/>
      <c r="G41" s="227"/>
      <c r="H41" s="227"/>
      <c r="I41" s="228">
        <f>I42+I48+I54+I65+I70+I73</f>
        <v>86277.434099999999</v>
      </c>
    </row>
    <row r="42" spans="1:9" ht="15">
      <c r="A42" s="233" t="s">
        <v>241</v>
      </c>
      <c r="B42" s="233"/>
      <c r="C42" s="233"/>
      <c r="D42" s="233" t="s">
        <v>242</v>
      </c>
      <c r="E42" s="233"/>
      <c r="F42" s="234"/>
      <c r="G42" s="234"/>
      <c r="H42" s="234"/>
      <c r="I42" s="235">
        <f>SUM(I43:I47)</f>
        <v>950.89859999999999</v>
      </c>
    </row>
    <row r="43" spans="1:9" ht="30">
      <c r="A43" s="229" t="s">
        <v>243</v>
      </c>
      <c r="B43" s="230" t="s">
        <v>244</v>
      </c>
      <c r="C43" s="229" t="s">
        <v>223</v>
      </c>
      <c r="D43" s="229" t="s">
        <v>245</v>
      </c>
      <c r="E43" s="231" t="s">
        <v>246</v>
      </c>
      <c r="F43" s="230">
        <v>2.42</v>
      </c>
      <c r="G43" s="230"/>
      <c r="H43" s="230">
        <v>245.35</v>
      </c>
      <c r="I43" s="232">
        <f t="shared" ref="I43" si="1">H43*F43</f>
        <v>593.74699999999996</v>
      </c>
    </row>
    <row r="44" spans="1:9" ht="15">
      <c r="A44" s="229" t="s">
        <v>247</v>
      </c>
      <c r="B44" s="230" t="s">
        <v>248</v>
      </c>
      <c r="C44" s="229" t="s">
        <v>249</v>
      </c>
      <c r="D44" s="229" t="s">
        <v>250</v>
      </c>
      <c r="E44" s="231" t="s">
        <v>176</v>
      </c>
      <c r="F44" s="230">
        <v>3.76</v>
      </c>
      <c r="G44" s="230"/>
      <c r="H44" s="230">
        <v>22.68</v>
      </c>
      <c r="I44" s="232">
        <f t="shared" ref="I44:I47" si="2">H44*F44</f>
        <v>85.276799999999994</v>
      </c>
    </row>
    <row r="45" spans="1:9" ht="45">
      <c r="A45" s="229" t="s">
        <v>251</v>
      </c>
      <c r="B45" s="230" t="s">
        <v>252</v>
      </c>
      <c r="C45" s="229" t="s">
        <v>162</v>
      </c>
      <c r="D45" s="229" t="s">
        <v>253</v>
      </c>
      <c r="E45" s="231" t="s">
        <v>176</v>
      </c>
      <c r="F45" s="230">
        <v>0.56999999999999995</v>
      </c>
      <c r="G45" s="230"/>
      <c r="H45" s="230">
        <v>106.31</v>
      </c>
      <c r="I45" s="232">
        <f t="shared" si="2"/>
        <v>60.596699999999998</v>
      </c>
    </row>
    <row r="46" spans="1:9" ht="45">
      <c r="A46" s="229" t="s">
        <v>254</v>
      </c>
      <c r="B46" s="230" t="s">
        <v>255</v>
      </c>
      <c r="C46" s="229" t="s">
        <v>162</v>
      </c>
      <c r="D46" s="229" t="s">
        <v>256</v>
      </c>
      <c r="E46" s="231" t="s">
        <v>176</v>
      </c>
      <c r="F46" s="230">
        <v>1.71</v>
      </c>
      <c r="G46" s="230"/>
      <c r="H46" s="230">
        <v>79.11</v>
      </c>
      <c r="I46" s="232">
        <f t="shared" si="2"/>
        <v>135.27809999999999</v>
      </c>
    </row>
    <row r="47" spans="1:9" ht="15">
      <c r="A47" s="229" t="s">
        <v>257</v>
      </c>
      <c r="B47" s="230" t="s">
        <v>258</v>
      </c>
      <c r="C47" s="229" t="s">
        <v>207</v>
      </c>
      <c r="D47" s="229" t="s">
        <v>259</v>
      </c>
      <c r="E47" s="231" t="s">
        <v>260</v>
      </c>
      <c r="F47" s="230">
        <v>40</v>
      </c>
      <c r="G47" s="230"/>
      <c r="H47" s="230">
        <v>1.9</v>
      </c>
      <c r="I47" s="232">
        <f t="shared" si="2"/>
        <v>76</v>
      </c>
    </row>
    <row r="48" spans="1:9" ht="15">
      <c r="A48" s="233" t="s">
        <v>261</v>
      </c>
      <c r="B48" s="233"/>
      <c r="C48" s="233"/>
      <c r="D48" s="233" t="s">
        <v>262</v>
      </c>
      <c r="E48" s="233"/>
      <c r="F48" s="234"/>
      <c r="G48" s="234"/>
      <c r="H48" s="234"/>
      <c r="I48" s="235">
        <f>ROUNDDOWN((SUM(I49:I53)),2)</f>
        <v>3735.74</v>
      </c>
    </row>
    <row r="49" spans="1:9" ht="45">
      <c r="A49" s="229" t="s">
        <v>263</v>
      </c>
      <c r="B49" s="230" t="s">
        <v>264</v>
      </c>
      <c r="C49" s="229" t="s">
        <v>162</v>
      </c>
      <c r="D49" s="229" t="s">
        <v>265</v>
      </c>
      <c r="E49" s="231" t="s">
        <v>225</v>
      </c>
      <c r="F49" s="230">
        <v>0.75</v>
      </c>
      <c r="G49" s="230"/>
      <c r="H49" s="230">
        <v>1028.79</v>
      </c>
      <c r="I49" s="232">
        <f t="shared" ref="I49:I53" si="3">H49*F49</f>
        <v>771.59249999999997</v>
      </c>
    </row>
    <row r="50" spans="1:9" ht="45">
      <c r="A50" s="229" t="s">
        <v>266</v>
      </c>
      <c r="B50" s="230" t="s">
        <v>267</v>
      </c>
      <c r="C50" s="229" t="s">
        <v>162</v>
      </c>
      <c r="D50" s="229" t="s">
        <v>268</v>
      </c>
      <c r="E50" s="231" t="s">
        <v>176</v>
      </c>
      <c r="F50" s="230">
        <v>3.06</v>
      </c>
      <c r="G50" s="230"/>
      <c r="H50" s="230">
        <v>164.62</v>
      </c>
      <c r="I50" s="232">
        <f t="shared" si="3"/>
        <v>503.73720000000003</v>
      </c>
    </row>
    <row r="51" spans="1:9" ht="30">
      <c r="A51" s="229" t="s">
        <v>269</v>
      </c>
      <c r="B51" s="230" t="s">
        <v>270</v>
      </c>
      <c r="C51" s="229" t="s">
        <v>162</v>
      </c>
      <c r="D51" s="229" t="s">
        <v>271</v>
      </c>
      <c r="E51" s="231" t="s">
        <v>272</v>
      </c>
      <c r="F51" s="230">
        <v>29.4</v>
      </c>
      <c r="G51" s="230"/>
      <c r="H51" s="230">
        <v>18.559999999999999</v>
      </c>
      <c r="I51" s="232">
        <f t="shared" si="3"/>
        <v>545.66399999999999</v>
      </c>
    </row>
    <row r="52" spans="1:9" ht="30">
      <c r="A52" s="229" t="s">
        <v>273</v>
      </c>
      <c r="B52" s="230" t="s">
        <v>274</v>
      </c>
      <c r="C52" s="229" t="s">
        <v>162</v>
      </c>
      <c r="D52" s="229" t="s">
        <v>275</v>
      </c>
      <c r="E52" s="231" t="s">
        <v>272</v>
      </c>
      <c r="F52" s="230">
        <v>74</v>
      </c>
      <c r="G52" s="230"/>
      <c r="H52" s="230">
        <v>17.79</v>
      </c>
      <c r="I52" s="232">
        <f t="shared" si="3"/>
        <v>1316.46</v>
      </c>
    </row>
    <row r="53" spans="1:9" ht="30">
      <c r="A53" s="229" t="s">
        <v>276</v>
      </c>
      <c r="B53" s="230" t="s">
        <v>277</v>
      </c>
      <c r="C53" s="229" t="s">
        <v>162</v>
      </c>
      <c r="D53" s="229" t="s">
        <v>278</v>
      </c>
      <c r="E53" s="231" t="s">
        <v>272</v>
      </c>
      <c r="F53" s="230">
        <v>37.299999999999997</v>
      </c>
      <c r="G53" s="230"/>
      <c r="H53" s="230">
        <v>16.04</v>
      </c>
      <c r="I53" s="232">
        <f t="shared" si="3"/>
        <v>598.29199999999992</v>
      </c>
    </row>
    <row r="54" spans="1:9" ht="15">
      <c r="A54" s="226" t="s">
        <v>279</v>
      </c>
      <c r="B54" s="226"/>
      <c r="C54" s="226"/>
      <c r="D54" s="226" t="s">
        <v>280</v>
      </c>
      <c r="E54" s="226"/>
      <c r="F54" s="227"/>
      <c r="G54" s="227"/>
      <c r="H54" s="227"/>
      <c r="I54" s="228">
        <f>SUM(I55:I64)</f>
        <v>2526.7899999999995</v>
      </c>
    </row>
    <row r="55" spans="1:9" ht="45">
      <c r="A55" s="229" t="s">
        <v>281</v>
      </c>
      <c r="B55" s="230" t="s">
        <v>282</v>
      </c>
      <c r="C55" s="229" t="s">
        <v>162</v>
      </c>
      <c r="D55" s="229" t="s">
        <v>283</v>
      </c>
      <c r="E55" s="231" t="s">
        <v>204</v>
      </c>
      <c r="F55" s="230">
        <v>1</v>
      </c>
      <c r="G55" s="230"/>
      <c r="H55" s="230">
        <v>832.1</v>
      </c>
      <c r="I55" s="232">
        <f t="shared" ref="I55:I72" si="4">H55*F55</f>
        <v>832.1</v>
      </c>
    </row>
    <row r="56" spans="1:9" ht="45">
      <c r="A56" s="229" t="s">
        <v>284</v>
      </c>
      <c r="B56" s="230" t="s">
        <v>285</v>
      </c>
      <c r="C56" s="229" t="s">
        <v>162</v>
      </c>
      <c r="D56" s="229" t="s">
        <v>286</v>
      </c>
      <c r="E56" s="231" t="s">
        <v>183</v>
      </c>
      <c r="F56" s="230">
        <v>15</v>
      </c>
      <c r="G56" s="230"/>
      <c r="H56" s="230">
        <v>24.64</v>
      </c>
      <c r="I56" s="232">
        <f t="shared" si="4"/>
        <v>369.6</v>
      </c>
    </row>
    <row r="57" spans="1:9" ht="15">
      <c r="A57" s="229" t="s">
        <v>287</v>
      </c>
      <c r="B57" s="230" t="s">
        <v>288</v>
      </c>
      <c r="C57" s="229" t="s">
        <v>207</v>
      </c>
      <c r="D57" s="229" t="s">
        <v>289</v>
      </c>
      <c r="E57" s="231" t="s">
        <v>196</v>
      </c>
      <c r="F57" s="230">
        <v>10</v>
      </c>
      <c r="G57" s="230"/>
      <c r="H57" s="230">
        <v>6.57</v>
      </c>
      <c r="I57" s="232">
        <f t="shared" si="4"/>
        <v>65.7</v>
      </c>
    </row>
    <row r="58" spans="1:9" ht="30">
      <c r="A58" s="229" t="s">
        <v>290</v>
      </c>
      <c r="B58" s="230" t="s">
        <v>291</v>
      </c>
      <c r="C58" s="229" t="s">
        <v>162</v>
      </c>
      <c r="D58" s="229" t="s">
        <v>292</v>
      </c>
      <c r="E58" s="231" t="s">
        <v>183</v>
      </c>
      <c r="F58" s="230">
        <v>75</v>
      </c>
      <c r="G58" s="230"/>
      <c r="H58" s="230">
        <v>5.47</v>
      </c>
      <c r="I58" s="232">
        <f t="shared" si="4"/>
        <v>410.25</v>
      </c>
    </row>
    <row r="59" spans="1:9" ht="45">
      <c r="A59" s="229" t="s">
        <v>293</v>
      </c>
      <c r="B59" s="230" t="s">
        <v>294</v>
      </c>
      <c r="C59" s="229" t="s">
        <v>162</v>
      </c>
      <c r="D59" s="229" t="s">
        <v>295</v>
      </c>
      <c r="E59" s="231" t="s">
        <v>204</v>
      </c>
      <c r="F59" s="230">
        <v>8</v>
      </c>
      <c r="G59" s="230"/>
      <c r="H59" s="230">
        <v>32.369999999999997</v>
      </c>
      <c r="I59" s="232">
        <f t="shared" si="4"/>
        <v>258.95999999999998</v>
      </c>
    </row>
    <row r="60" spans="1:9" ht="15">
      <c r="A60" s="229" t="s">
        <v>296</v>
      </c>
      <c r="B60" s="230" t="s">
        <v>297</v>
      </c>
      <c r="C60" s="229" t="s">
        <v>298</v>
      </c>
      <c r="D60" s="229" t="s">
        <v>299</v>
      </c>
      <c r="E60" s="231" t="s">
        <v>196</v>
      </c>
      <c r="F60" s="230">
        <v>16</v>
      </c>
      <c r="G60" s="230"/>
      <c r="H60" s="230">
        <v>5.8</v>
      </c>
      <c r="I60" s="232">
        <f t="shared" si="4"/>
        <v>92.8</v>
      </c>
    </row>
    <row r="61" spans="1:9" ht="30">
      <c r="A61" s="229" t="s">
        <v>300</v>
      </c>
      <c r="B61" s="230" t="s">
        <v>301</v>
      </c>
      <c r="C61" s="229" t="s">
        <v>162</v>
      </c>
      <c r="D61" s="229" t="s">
        <v>302</v>
      </c>
      <c r="E61" s="231" t="s">
        <v>204</v>
      </c>
      <c r="F61" s="230">
        <v>2</v>
      </c>
      <c r="G61" s="230"/>
      <c r="H61" s="230">
        <v>122.86</v>
      </c>
      <c r="I61" s="232">
        <f t="shared" si="4"/>
        <v>245.72</v>
      </c>
    </row>
    <row r="62" spans="1:9" ht="30">
      <c r="A62" s="229" t="s">
        <v>303</v>
      </c>
      <c r="B62" s="230" t="s">
        <v>304</v>
      </c>
      <c r="C62" s="229" t="s">
        <v>162</v>
      </c>
      <c r="D62" s="229" t="s">
        <v>305</v>
      </c>
      <c r="E62" s="231" t="s">
        <v>204</v>
      </c>
      <c r="F62" s="230">
        <v>1</v>
      </c>
      <c r="G62" s="230"/>
      <c r="H62" s="230">
        <v>116.2</v>
      </c>
      <c r="I62" s="232">
        <f t="shared" si="4"/>
        <v>116.2</v>
      </c>
    </row>
    <row r="63" spans="1:9" ht="30">
      <c r="A63" s="229" t="s">
        <v>306</v>
      </c>
      <c r="B63" s="230" t="s">
        <v>307</v>
      </c>
      <c r="C63" s="229" t="s">
        <v>162</v>
      </c>
      <c r="D63" s="229" t="s">
        <v>308</v>
      </c>
      <c r="E63" s="231" t="s">
        <v>204</v>
      </c>
      <c r="F63" s="230">
        <v>1</v>
      </c>
      <c r="G63" s="230"/>
      <c r="H63" s="230">
        <v>18.489999999999998</v>
      </c>
      <c r="I63" s="232">
        <f t="shared" si="4"/>
        <v>18.489999999999998</v>
      </c>
    </row>
    <row r="64" spans="1:9" ht="45">
      <c r="A64" s="229" t="s">
        <v>309</v>
      </c>
      <c r="B64" s="230" t="s">
        <v>310</v>
      </c>
      <c r="C64" s="229" t="s">
        <v>311</v>
      </c>
      <c r="D64" s="229" t="s">
        <v>312</v>
      </c>
      <c r="E64" s="231" t="s">
        <v>204</v>
      </c>
      <c r="F64" s="230">
        <v>1</v>
      </c>
      <c r="G64" s="230"/>
      <c r="H64" s="230">
        <v>116.97</v>
      </c>
      <c r="I64" s="232">
        <f t="shared" si="4"/>
        <v>116.97</v>
      </c>
    </row>
    <row r="65" spans="1:9" ht="15">
      <c r="A65" s="226" t="s">
        <v>313</v>
      </c>
      <c r="B65" s="226"/>
      <c r="C65" s="226"/>
      <c r="D65" s="226" t="s">
        <v>314</v>
      </c>
      <c r="E65" s="226"/>
      <c r="F65" s="227"/>
      <c r="G65" s="227"/>
      <c r="H65" s="227"/>
      <c r="I65" s="228">
        <f>SUM(I66:I69)</f>
        <v>401.26499999999999</v>
      </c>
    </row>
    <row r="66" spans="1:9" ht="45">
      <c r="A66" s="229" t="s">
        <v>315</v>
      </c>
      <c r="B66" s="230" t="s">
        <v>316</v>
      </c>
      <c r="C66" s="229" t="s">
        <v>162</v>
      </c>
      <c r="D66" s="229" t="s">
        <v>317</v>
      </c>
      <c r="E66" s="231" t="s">
        <v>183</v>
      </c>
      <c r="F66" s="230">
        <v>7.63</v>
      </c>
      <c r="G66" s="230"/>
      <c r="H66" s="230">
        <v>32.5</v>
      </c>
      <c r="I66" s="232">
        <f t="shared" si="4"/>
        <v>247.97499999999999</v>
      </c>
    </row>
    <row r="67" spans="1:9" ht="45">
      <c r="A67" s="229" t="s">
        <v>318</v>
      </c>
      <c r="B67" s="230" t="s">
        <v>319</v>
      </c>
      <c r="C67" s="229" t="s">
        <v>162</v>
      </c>
      <c r="D67" s="229" t="s">
        <v>320</v>
      </c>
      <c r="E67" s="231" t="s">
        <v>204</v>
      </c>
      <c r="F67" s="230">
        <v>1</v>
      </c>
      <c r="G67" s="230"/>
      <c r="H67" s="230">
        <v>27.87</v>
      </c>
      <c r="I67" s="232">
        <f t="shared" si="4"/>
        <v>27.87</v>
      </c>
    </row>
    <row r="68" spans="1:9" ht="45">
      <c r="A68" s="229" t="s">
        <v>321</v>
      </c>
      <c r="B68" s="230" t="s">
        <v>322</v>
      </c>
      <c r="C68" s="229" t="s">
        <v>162</v>
      </c>
      <c r="D68" s="229" t="s">
        <v>323</v>
      </c>
      <c r="E68" s="231" t="s">
        <v>204</v>
      </c>
      <c r="F68" s="230">
        <v>1</v>
      </c>
      <c r="G68" s="230"/>
      <c r="H68" s="230">
        <v>18.07</v>
      </c>
      <c r="I68" s="232">
        <f t="shared" si="4"/>
        <v>18.07</v>
      </c>
    </row>
    <row r="69" spans="1:9" ht="45">
      <c r="A69" s="229" t="s">
        <v>324</v>
      </c>
      <c r="B69" s="230" t="s">
        <v>325</v>
      </c>
      <c r="C69" s="229" t="s">
        <v>162</v>
      </c>
      <c r="D69" s="229" t="s">
        <v>326</v>
      </c>
      <c r="E69" s="231" t="s">
        <v>204</v>
      </c>
      <c r="F69" s="230">
        <v>1</v>
      </c>
      <c r="G69" s="230"/>
      <c r="H69" s="230">
        <v>107.35</v>
      </c>
      <c r="I69" s="232">
        <f t="shared" si="4"/>
        <v>107.35</v>
      </c>
    </row>
    <row r="70" spans="1:9" ht="15">
      <c r="A70" s="226" t="s">
        <v>327</v>
      </c>
      <c r="B70" s="226"/>
      <c r="C70" s="226"/>
      <c r="D70" s="226" t="s">
        <v>328</v>
      </c>
      <c r="E70" s="226"/>
      <c r="F70" s="227"/>
      <c r="G70" s="227"/>
      <c r="H70" s="227"/>
      <c r="I70" s="228">
        <f>SUM(I71:I72)</f>
        <v>58.240499999999997</v>
      </c>
    </row>
    <row r="71" spans="1:9" ht="60">
      <c r="A71" s="229" t="s">
        <v>329</v>
      </c>
      <c r="B71" s="230" t="s">
        <v>330</v>
      </c>
      <c r="C71" s="229" t="s">
        <v>162</v>
      </c>
      <c r="D71" s="229" t="s">
        <v>331</v>
      </c>
      <c r="E71" s="231" t="s">
        <v>176</v>
      </c>
      <c r="F71" s="230">
        <v>0.15</v>
      </c>
      <c r="G71" s="230"/>
      <c r="H71" s="230">
        <v>144.24</v>
      </c>
      <c r="I71" s="232">
        <f t="shared" si="4"/>
        <v>21.635999999999999</v>
      </c>
    </row>
    <row r="72" spans="1:9" ht="60">
      <c r="A72" s="229" t="s">
        <v>332</v>
      </c>
      <c r="B72" s="230" t="s">
        <v>333</v>
      </c>
      <c r="C72" s="229" t="s">
        <v>162</v>
      </c>
      <c r="D72" s="229" t="s">
        <v>334</v>
      </c>
      <c r="E72" s="231" t="s">
        <v>176</v>
      </c>
      <c r="F72" s="230">
        <v>0.69</v>
      </c>
      <c r="G72" s="230"/>
      <c r="H72" s="230">
        <v>53.05</v>
      </c>
      <c r="I72" s="232">
        <f t="shared" si="4"/>
        <v>36.604499999999994</v>
      </c>
    </row>
    <row r="73" spans="1:9" ht="15">
      <c r="A73" s="226" t="s">
        <v>335</v>
      </c>
      <c r="B73" s="226"/>
      <c r="C73" s="226"/>
      <c r="D73" s="226" t="s">
        <v>336</v>
      </c>
      <c r="E73" s="226"/>
      <c r="F73" s="227"/>
      <c r="G73" s="227"/>
      <c r="H73" s="227"/>
      <c r="I73" s="228">
        <f>I74</f>
        <v>78604.5</v>
      </c>
    </row>
    <row r="74" spans="1:9" ht="45">
      <c r="A74" s="229" t="s">
        <v>337</v>
      </c>
      <c r="B74" s="230" t="s">
        <v>338</v>
      </c>
      <c r="C74" s="229" t="s">
        <v>339</v>
      </c>
      <c r="D74" s="229" t="s">
        <v>340</v>
      </c>
      <c r="E74" s="231" t="s">
        <v>204</v>
      </c>
      <c r="F74" s="230">
        <v>1</v>
      </c>
      <c r="G74" s="232">
        <v>78604.5</v>
      </c>
      <c r="H74" s="230"/>
      <c r="I74" s="232">
        <f>G74*F74</f>
        <v>78604.5</v>
      </c>
    </row>
    <row r="75" spans="1:9" ht="15">
      <c r="A75" s="226">
        <v>4</v>
      </c>
      <c r="B75" s="226"/>
      <c r="C75" s="226"/>
      <c r="D75" s="226" t="s">
        <v>341</v>
      </c>
      <c r="E75" s="226"/>
      <c r="F75" s="227"/>
      <c r="G75" s="227"/>
      <c r="H75" s="227"/>
      <c r="I75" s="228">
        <f>SUM(I76:I83)</f>
        <v>116585.19999999998</v>
      </c>
    </row>
    <row r="76" spans="1:9" ht="30">
      <c r="A76" s="229" t="s">
        <v>342</v>
      </c>
      <c r="B76" s="230" t="s">
        <v>343</v>
      </c>
      <c r="C76" s="229" t="s">
        <v>339</v>
      </c>
      <c r="D76" s="229" t="s">
        <v>344</v>
      </c>
      <c r="E76" s="231" t="s">
        <v>204</v>
      </c>
      <c r="F76" s="230">
        <v>3</v>
      </c>
      <c r="G76" s="230"/>
      <c r="H76" s="230">
        <v>4442.55</v>
      </c>
      <c r="I76" s="232">
        <f t="shared" ref="I76:I83" si="5">H76*F76</f>
        <v>13327.650000000001</v>
      </c>
    </row>
    <row r="77" spans="1:9" ht="30">
      <c r="A77" s="229" t="s">
        <v>345</v>
      </c>
      <c r="B77" s="230" t="s">
        <v>346</v>
      </c>
      <c r="C77" s="229" t="s">
        <v>339</v>
      </c>
      <c r="D77" s="229" t="s">
        <v>347</v>
      </c>
      <c r="E77" s="231" t="s">
        <v>204</v>
      </c>
      <c r="F77" s="230">
        <v>1</v>
      </c>
      <c r="G77" s="230"/>
      <c r="H77" s="230">
        <v>8885.1</v>
      </c>
      <c r="I77" s="232">
        <f t="shared" si="5"/>
        <v>8885.1</v>
      </c>
    </row>
    <row r="78" spans="1:9" ht="30">
      <c r="A78" s="229" t="s">
        <v>348</v>
      </c>
      <c r="B78" s="230" t="s">
        <v>349</v>
      </c>
      <c r="C78" s="229" t="s">
        <v>339</v>
      </c>
      <c r="D78" s="229" t="s">
        <v>350</v>
      </c>
      <c r="E78" s="231" t="s">
        <v>204</v>
      </c>
      <c r="F78" s="230">
        <v>1</v>
      </c>
      <c r="G78" s="230"/>
      <c r="H78" s="230">
        <v>8948.56</v>
      </c>
      <c r="I78" s="232">
        <f t="shared" si="5"/>
        <v>8948.56</v>
      </c>
    </row>
    <row r="79" spans="1:9" ht="30">
      <c r="A79" s="229" t="s">
        <v>351</v>
      </c>
      <c r="B79" s="230" t="s">
        <v>352</v>
      </c>
      <c r="C79" s="229" t="s">
        <v>339</v>
      </c>
      <c r="D79" s="229" t="s">
        <v>353</v>
      </c>
      <c r="E79" s="231" t="s">
        <v>204</v>
      </c>
      <c r="F79" s="230">
        <v>1</v>
      </c>
      <c r="G79" s="230"/>
      <c r="H79" s="230">
        <v>4823.34</v>
      </c>
      <c r="I79" s="232">
        <f t="shared" si="5"/>
        <v>4823.34</v>
      </c>
    </row>
    <row r="80" spans="1:9" ht="15">
      <c r="A80" s="229" t="s">
        <v>354</v>
      </c>
      <c r="B80" s="230" t="s">
        <v>355</v>
      </c>
      <c r="C80" s="229" t="s">
        <v>339</v>
      </c>
      <c r="D80" s="229" t="s">
        <v>356</v>
      </c>
      <c r="E80" s="231" t="s">
        <v>204</v>
      </c>
      <c r="F80" s="230">
        <v>1</v>
      </c>
      <c r="G80" s="230"/>
      <c r="H80" s="230">
        <v>7615.8</v>
      </c>
      <c r="I80" s="232">
        <f t="shared" si="5"/>
        <v>7615.8</v>
      </c>
    </row>
    <row r="81" spans="1:11" ht="30">
      <c r="A81" s="229" t="s">
        <v>357</v>
      </c>
      <c r="B81" s="230" t="s">
        <v>358</v>
      </c>
      <c r="C81" s="229" t="s">
        <v>339</v>
      </c>
      <c r="D81" s="229" t="s">
        <v>359</v>
      </c>
      <c r="E81" s="231" t="s">
        <v>204</v>
      </c>
      <c r="F81" s="230">
        <v>1</v>
      </c>
      <c r="G81" s="230"/>
      <c r="H81" s="230">
        <v>17770.2</v>
      </c>
      <c r="I81" s="232">
        <f t="shared" si="5"/>
        <v>17770.2</v>
      </c>
    </row>
    <row r="82" spans="1:11" ht="35.25" customHeight="1">
      <c r="A82" s="229" t="s">
        <v>360</v>
      </c>
      <c r="B82" s="230" t="s">
        <v>361</v>
      </c>
      <c r="C82" s="229" t="s">
        <v>339</v>
      </c>
      <c r="D82" s="229" t="s">
        <v>362</v>
      </c>
      <c r="E82" s="231" t="s">
        <v>204</v>
      </c>
      <c r="F82" s="230">
        <v>1</v>
      </c>
      <c r="G82" s="230"/>
      <c r="H82" s="230">
        <v>22847.4</v>
      </c>
      <c r="I82" s="232">
        <f t="shared" si="5"/>
        <v>22847.4</v>
      </c>
    </row>
    <row r="83" spans="1:11" ht="30">
      <c r="A83" s="229" t="s">
        <v>363</v>
      </c>
      <c r="B83" s="230" t="s">
        <v>364</v>
      </c>
      <c r="C83" s="229" t="s">
        <v>339</v>
      </c>
      <c r="D83" s="229" t="s">
        <v>365</v>
      </c>
      <c r="E83" s="231" t="s">
        <v>204</v>
      </c>
      <c r="F83" s="230">
        <v>3</v>
      </c>
      <c r="G83" s="230"/>
      <c r="H83" s="230">
        <v>10789.05</v>
      </c>
      <c r="I83" s="232">
        <f t="shared" si="5"/>
        <v>32367.149999999998</v>
      </c>
    </row>
    <row r="84" spans="1:11" ht="15">
      <c r="A84" s="226" t="s">
        <v>366</v>
      </c>
      <c r="B84" s="226"/>
      <c r="C84" s="226"/>
      <c r="D84" s="226" t="s">
        <v>367</v>
      </c>
      <c r="E84" s="226"/>
      <c r="F84" s="227"/>
      <c r="G84" s="227"/>
      <c r="H84" s="227"/>
      <c r="I84" s="228">
        <f>I85+I87+I89</f>
        <v>1680.6399999999999</v>
      </c>
    </row>
    <row r="85" spans="1:11" ht="15">
      <c r="A85" s="233" t="s">
        <v>368</v>
      </c>
      <c r="B85" s="233"/>
      <c r="C85" s="233"/>
      <c r="D85" s="233" t="s">
        <v>369</v>
      </c>
      <c r="E85" s="233"/>
      <c r="F85" s="234"/>
      <c r="G85" s="234"/>
      <c r="H85" s="234"/>
      <c r="I85" s="235">
        <f>I86</f>
        <v>82.82</v>
      </c>
    </row>
    <row r="86" spans="1:11" ht="15">
      <c r="A86" s="229" t="s">
        <v>370</v>
      </c>
      <c r="B86" s="230" t="s">
        <v>371</v>
      </c>
      <c r="C86" s="229" t="s">
        <v>190</v>
      </c>
      <c r="D86" s="229" t="s">
        <v>372</v>
      </c>
      <c r="E86" s="231" t="s">
        <v>176</v>
      </c>
      <c r="F86" s="230">
        <v>101</v>
      </c>
      <c r="G86" s="230"/>
      <c r="H86" s="230">
        <v>0.82</v>
      </c>
      <c r="I86" s="232">
        <f t="shared" ref="I86" si="6">H86*F86</f>
        <v>82.82</v>
      </c>
    </row>
    <row r="87" spans="1:11" ht="15">
      <c r="A87" s="233" t="s">
        <v>373</v>
      </c>
      <c r="B87" s="233"/>
      <c r="C87" s="233"/>
      <c r="D87" s="233" t="s">
        <v>374</v>
      </c>
      <c r="E87" s="233"/>
      <c r="F87" s="234"/>
      <c r="G87" s="234"/>
      <c r="H87" s="234"/>
      <c r="I87" s="235">
        <f>I88</f>
        <v>82.82</v>
      </c>
    </row>
    <row r="88" spans="1:11" ht="15">
      <c r="A88" s="229" t="s">
        <v>375</v>
      </c>
      <c r="B88" s="230" t="s">
        <v>371</v>
      </c>
      <c r="C88" s="229" t="s">
        <v>190</v>
      </c>
      <c r="D88" s="229" t="s">
        <v>372</v>
      </c>
      <c r="E88" s="231" t="s">
        <v>176</v>
      </c>
      <c r="F88" s="230">
        <v>101</v>
      </c>
      <c r="G88" s="230"/>
      <c r="H88" s="230">
        <v>0.82</v>
      </c>
      <c r="I88" s="232">
        <f t="shared" ref="I88" si="7">H88*F88</f>
        <v>82.82</v>
      </c>
    </row>
    <row r="89" spans="1:11" ht="15">
      <c r="A89" s="233" t="s">
        <v>376</v>
      </c>
      <c r="B89" s="233"/>
      <c r="C89" s="233"/>
      <c r="D89" s="233" t="s">
        <v>377</v>
      </c>
      <c r="E89" s="233"/>
      <c r="F89" s="234"/>
      <c r="G89" s="234"/>
      <c r="H89" s="234"/>
      <c r="I89" s="235">
        <f>I90</f>
        <v>1515</v>
      </c>
    </row>
    <row r="90" spans="1:11" ht="15">
      <c r="A90" s="229" t="s">
        <v>378</v>
      </c>
      <c r="B90" s="230" t="s">
        <v>379</v>
      </c>
      <c r="C90" s="229" t="s">
        <v>219</v>
      </c>
      <c r="D90" s="229" t="s">
        <v>380</v>
      </c>
      <c r="E90" s="231" t="s">
        <v>176</v>
      </c>
      <c r="F90" s="230">
        <v>101</v>
      </c>
      <c r="G90" s="230"/>
      <c r="H90" s="230">
        <v>15</v>
      </c>
      <c r="I90" s="232">
        <f t="shared" ref="I90" si="8">H90*F90</f>
        <v>1515</v>
      </c>
    </row>
    <row r="91" spans="1:11" ht="15">
      <c r="A91" s="220"/>
      <c r="B91" s="222"/>
      <c r="C91" s="222"/>
      <c r="D91" s="222"/>
      <c r="E91" s="222"/>
      <c r="F91" s="222"/>
      <c r="G91" s="222"/>
      <c r="H91" s="222"/>
      <c r="I91" s="223"/>
    </row>
    <row r="92" spans="1:11" ht="14.25" customHeight="1">
      <c r="A92" s="366"/>
      <c r="B92" s="224"/>
      <c r="C92" s="221"/>
      <c r="D92" s="221"/>
      <c r="E92" s="221"/>
      <c r="F92" s="221"/>
      <c r="G92" s="423" t="s">
        <v>381</v>
      </c>
      <c r="H92" s="423"/>
      <c r="I92" s="225">
        <f>I73</f>
        <v>78604.5</v>
      </c>
    </row>
    <row r="93" spans="1:11" ht="14.25" customHeight="1">
      <c r="A93" s="367"/>
      <c r="B93" s="224"/>
      <c r="C93" s="221"/>
      <c r="D93" s="221"/>
      <c r="E93" s="221"/>
      <c r="F93" s="221"/>
      <c r="G93" s="423" t="s">
        <v>382</v>
      </c>
      <c r="H93" s="423"/>
      <c r="I93" s="225">
        <f>I84+I75-I73+I41+I21+I18</f>
        <v>179281.114</v>
      </c>
    </row>
    <row r="94" spans="1:11" ht="36.75">
      <c r="A94" s="367"/>
      <c r="B94" s="224"/>
      <c r="C94" s="221"/>
      <c r="D94" s="221"/>
      <c r="E94" s="221"/>
      <c r="F94" s="221"/>
      <c r="G94" s="423" t="s">
        <v>383</v>
      </c>
      <c r="H94" s="423"/>
      <c r="I94" s="225">
        <f>SUM(I92:I93)</f>
        <v>257885.614</v>
      </c>
      <c r="K94" s="308"/>
    </row>
    <row r="95" spans="1:11" ht="47.25" customHeight="1">
      <c r="A95" s="365"/>
      <c r="B95" s="211"/>
      <c r="C95" s="211"/>
      <c r="D95" s="216" t="s">
        <v>384</v>
      </c>
      <c r="E95" s="211"/>
      <c r="F95" s="211"/>
      <c r="G95" s="211"/>
      <c r="H95" s="211"/>
      <c r="I95" s="212"/>
    </row>
    <row r="96" spans="1:11" ht="33.75" customHeight="1">
      <c r="A96" s="213"/>
      <c r="B96" s="214"/>
      <c r="C96" s="214"/>
      <c r="D96" s="214"/>
      <c r="E96" s="214"/>
      <c r="F96" s="214"/>
      <c r="G96" s="214"/>
      <c r="H96" s="214"/>
      <c r="I96" s="215"/>
    </row>
    <row r="97" ht="14.25" customHeight="1"/>
  </sheetData>
  <mergeCells count="13">
    <mergeCell ref="A16:I16"/>
    <mergeCell ref="G92:H92"/>
    <mergeCell ref="G93:H93"/>
    <mergeCell ref="G94:H94"/>
    <mergeCell ref="A8:I8"/>
    <mergeCell ref="B10:I10"/>
    <mergeCell ref="B11:I11"/>
    <mergeCell ref="B12:I12"/>
    <mergeCell ref="E1:F1"/>
    <mergeCell ref="A4:I4"/>
    <mergeCell ref="A5:I5"/>
    <mergeCell ref="A6:I6"/>
    <mergeCell ref="C15:I15"/>
  </mergeCells>
  <phoneticPr fontId="47" type="noConversion"/>
  <pageMargins left="0.5" right="0.5" top="1" bottom="1" header="0.5" footer="0.5"/>
  <pageSetup paperSize="9" fitToHeight="0" orientation="landscape"/>
  <headerFooter>
    <oddHeader>&amp;L &amp;CMinha Empresa
CNPJ:  &amp;R</oddHeader>
    <oddFooter>&amp;L &amp;C  -  -  / 
069993466030 / 200070487@aluno.unb.br &amp;R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516BA-3835-49E7-99EA-AD4C406DFD38}">
  <sheetPr>
    <pageSetUpPr fitToPage="1"/>
  </sheetPr>
  <dimension ref="A1:I246"/>
  <sheetViews>
    <sheetView showOutlineSymbols="0" showWhiteSpace="0" topLeftCell="A9" zoomScale="85" zoomScaleNormal="85" workbookViewId="0">
      <selection activeCell="M13" sqref="M13"/>
    </sheetView>
  </sheetViews>
  <sheetFormatPr defaultRowHeight="14.25"/>
  <cols>
    <col min="1" max="2" width="11.42578125" style="194" bestFit="1" customWidth="1"/>
    <col min="3" max="3" width="68.5703125" style="194" bestFit="1" customWidth="1"/>
    <col min="4" max="4" width="28.5703125" style="194" bestFit="1" customWidth="1"/>
    <col min="5" max="5" width="11.42578125" style="194" bestFit="1" customWidth="1"/>
    <col min="6" max="6" width="14.85546875" style="314" bestFit="1" customWidth="1"/>
    <col min="7" max="7" width="14.85546875" style="194" bestFit="1" customWidth="1"/>
    <col min="8" max="8" width="14.85546875" style="314" bestFit="1" customWidth="1"/>
    <col min="9" max="9" width="14.85546875" style="194" bestFit="1" customWidth="1"/>
    <col min="10" max="16384" width="9.140625" style="194"/>
  </cols>
  <sheetData>
    <row r="1" spans="1:9">
      <c r="A1" s="431" t="s">
        <v>0</v>
      </c>
      <c r="B1" s="431"/>
      <c r="C1" s="431"/>
      <c r="D1" s="431"/>
      <c r="E1" s="431"/>
      <c r="F1" s="431"/>
      <c r="G1" s="431"/>
      <c r="H1" s="431"/>
      <c r="I1" s="431"/>
    </row>
    <row r="2" spans="1:9">
      <c r="A2" s="431" t="s">
        <v>1</v>
      </c>
      <c r="B2" s="431"/>
      <c r="C2" s="431"/>
      <c r="D2" s="431"/>
      <c r="E2" s="431"/>
      <c r="F2" s="431"/>
      <c r="G2" s="431"/>
      <c r="H2" s="431"/>
      <c r="I2" s="431"/>
    </row>
    <row r="3" spans="1:9">
      <c r="A3" s="431" t="s">
        <v>2</v>
      </c>
      <c r="B3" s="431"/>
      <c r="C3" s="431"/>
      <c r="D3" s="431"/>
      <c r="E3" s="431"/>
      <c r="F3" s="431"/>
      <c r="G3" s="431"/>
      <c r="H3" s="431"/>
      <c r="I3" s="431"/>
    </row>
    <row r="4" spans="1:9">
      <c r="A4" s="238"/>
      <c r="B4" s="238"/>
      <c r="C4" s="238"/>
      <c r="D4" s="238" t="s">
        <v>3</v>
      </c>
      <c r="E4" s="238"/>
      <c r="F4" s="309"/>
      <c r="G4" s="238"/>
      <c r="H4" s="309"/>
      <c r="I4" s="238"/>
    </row>
    <row r="5" spans="1:9">
      <c r="A5" s="238"/>
      <c r="B5" s="238"/>
      <c r="C5" s="238"/>
      <c r="D5" s="238"/>
      <c r="E5" s="238"/>
      <c r="F5" s="309"/>
      <c r="G5" s="238"/>
      <c r="H5" s="309"/>
      <c r="I5" s="238"/>
    </row>
    <row r="6" spans="1:9">
      <c r="A6" s="431" t="s">
        <v>385</v>
      </c>
      <c r="B6" s="431"/>
      <c r="C6" s="431"/>
      <c r="D6" s="431"/>
      <c r="E6" s="431"/>
      <c r="F6" s="431"/>
      <c r="G6" s="431"/>
      <c r="H6" s="431"/>
      <c r="I6" s="431"/>
    </row>
    <row r="7" spans="1:9" ht="15">
      <c r="A7" s="239"/>
      <c r="B7" s="239"/>
      <c r="C7" s="239"/>
      <c r="D7" s="240"/>
      <c r="E7" s="241"/>
      <c r="F7" s="315"/>
      <c r="G7" s="242"/>
      <c r="H7" s="310"/>
      <c r="I7" s="244"/>
    </row>
    <row r="8" spans="1:9" ht="15">
      <c r="A8" s="245" t="s">
        <v>5</v>
      </c>
      <c r="B8" s="418" t="str">
        <f>BDI!B9</f>
        <v>OBRA DE REFORMA E ADEQUAÇÃO DE ACESSO DA FACULDADE DE DIREITO - UNB</v>
      </c>
      <c r="C8" s="418"/>
      <c r="D8" s="418"/>
      <c r="E8" s="418"/>
      <c r="F8" s="418"/>
      <c r="G8" s="418"/>
      <c r="H8" s="418"/>
      <c r="I8" s="418"/>
    </row>
    <row r="9" spans="1:9" ht="25.5">
      <c r="A9" s="245" t="s">
        <v>7</v>
      </c>
      <c r="B9" s="418" t="s">
        <v>145</v>
      </c>
      <c r="C9" s="418"/>
      <c r="D9" s="418"/>
      <c r="E9" s="418"/>
      <c r="F9" s="418"/>
      <c r="G9" s="418"/>
      <c r="H9" s="418"/>
      <c r="I9" s="418"/>
    </row>
    <row r="10" spans="1:9" ht="15">
      <c r="A10" s="245" t="s">
        <v>9</v>
      </c>
      <c r="B10" s="427">
        <f>BDI!B11</f>
        <v>44942</v>
      </c>
      <c r="C10" s="427"/>
      <c r="D10" s="427"/>
      <c r="E10" s="427"/>
      <c r="F10" s="427"/>
      <c r="G10" s="427"/>
      <c r="H10" s="427"/>
      <c r="I10" s="427"/>
    </row>
    <row r="11" spans="1:9" ht="15">
      <c r="A11" s="246"/>
      <c r="B11" s="197"/>
      <c r="C11" s="197"/>
      <c r="D11" s="197"/>
      <c r="E11" s="197"/>
      <c r="F11" s="311"/>
      <c r="G11" s="197"/>
      <c r="H11" s="311"/>
      <c r="I11" s="197"/>
    </row>
    <row r="12" spans="1:9" ht="15" customHeight="1">
      <c r="A12" s="428" t="s">
        <v>151</v>
      </c>
      <c r="B12" s="428" t="s">
        <v>152</v>
      </c>
      <c r="C12" s="428" t="s">
        <v>120</v>
      </c>
      <c r="D12" s="428" t="s">
        <v>386</v>
      </c>
      <c r="E12" s="428" t="s">
        <v>153</v>
      </c>
      <c r="F12" s="429" t="s">
        <v>387</v>
      </c>
      <c r="G12" s="428" t="s">
        <v>388</v>
      </c>
      <c r="H12" s="429" t="s">
        <v>389</v>
      </c>
      <c r="I12" s="428" t="s">
        <v>390</v>
      </c>
    </row>
    <row r="13" spans="1:9" ht="30.75" customHeight="1">
      <c r="A13" s="428"/>
      <c r="B13" s="428"/>
      <c r="C13" s="428"/>
      <c r="D13" s="428"/>
      <c r="E13" s="428"/>
      <c r="F13" s="429"/>
      <c r="G13" s="428"/>
      <c r="H13" s="429"/>
      <c r="I13" s="428"/>
    </row>
    <row r="14" spans="1:9" ht="30" customHeight="1">
      <c r="A14" s="299" t="s">
        <v>391</v>
      </c>
      <c r="B14" s="299" t="s">
        <v>339</v>
      </c>
      <c r="C14" s="299" t="s">
        <v>340</v>
      </c>
      <c r="D14" s="299" t="s">
        <v>392</v>
      </c>
      <c r="E14" s="299" t="s">
        <v>204</v>
      </c>
      <c r="F14" s="312">
        <v>65000</v>
      </c>
      <c r="G14" s="299" t="s">
        <v>393</v>
      </c>
      <c r="H14" s="312">
        <v>65000</v>
      </c>
      <c r="I14" s="299" t="s">
        <v>393</v>
      </c>
    </row>
    <row r="15" spans="1:9" ht="30">
      <c r="A15" s="299" t="s">
        <v>364</v>
      </c>
      <c r="B15" s="299" t="s">
        <v>339</v>
      </c>
      <c r="C15" s="299" t="s">
        <v>365</v>
      </c>
      <c r="D15" s="299" t="s">
        <v>394</v>
      </c>
      <c r="E15" s="299" t="s">
        <v>204</v>
      </c>
      <c r="F15" s="312">
        <v>25500</v>
      </c>
      <c r="G15" s="299" t="s">
        <v>395</v>
      </c>
      <c r="H15" s="312">
        <v>90500</v>
      </c>
      <c r="I15" s="299" t="s">
        <v>396</v>
      </c>
    </row>
    <row r="16" spans="1:9" ht="45">
      <c r="A16" s="299" t="s">
        <v>361</v>
      </c>
      <c r="B16" s="299" t="s">
        <v>339</v>
      </c>
      <c r="C16" s="299" t="s">
        <v>362</v>
      </c>
      <c r="D16" s="299" t="s">
        <v>394</v>
      </c>
      <c r="E16" s="299" t="s">
        <v>204</v>
      </c>
      <c r="F16" s="312">
        <v>18000</v>
      </c>
      <c r="G16" s="299" t="s">
        <v>397</v>
      </c>
      <c r="H16" s="312">
        <v>108500</v>
      </c>
      <c r="I16" s="299" t="s">
        <v>398</v>
      </c>
    </row>
    <row r="17" spans="1:9" ht="39" customHeight="1">
      <c r="A17" s="299" t="s">
        <v>399</v>
      </c>
      <c r="B17" s="299" t="s">
        <v>162</v>
      </c>
      <c r="C17" s="299" t="s">
        <v>400</v>
      </c>
      <c r="D17" s="299" t="s">
        <v>401</v>
      </c>
      <c r="E17" s="299" t="s">
        <v>164</v>
      </c>
      <c r="F17" s="312">
        <v>15687.119860500001</v>
      </c>
      <c r="G17" s="299" t="s">
        <v>402</v>
      </c>
      <c r="H17" s="312">
        <v>124187.1198605</v>
      </c>
      <c r="I17" s="299" t="s">
        <v>403</v>
      </c>
    </row>
    <row r="18" spans="1:9" ht="24" customHeight="1">
      <c r="A18" s="299" t="s">
        <v>358</v>
      </c>
      <c r="B18" s="299" t="s">
        <v>339</v>
      </c>
      <c r="C18" s="299" t="s">
        <v>359</v>
      </c>
      <c r="D18" s="299" t="s">
        <v>394</v>
      </c>
      <c r="E18" s="299" t="s">
        <v>204</v>
      </c>
      <c r="F18" s="312">
        <v>14000</v>
      </c>
      <c r="G18" s="299" t="s">
        <v>404</v>
      </c>
      <c r="H18" s="312">
        <v>138187.11986050001</v>
      </c>
      <c r="I18" s="299" t="s">
        <v>405</v>
      </c>
    </row>
    <row r="19" spans="1:9" ht="26.1" customHeight="1">
      <c r="A19" s="299" t="s">
        <v>343</v>
      </c>
      <c r="B19" s="299" t="s">
        <v>339</v>
      </c>
      <c r="C19" s="299" t="s">
        <v>344</v>
      </c>
      <c r="D19" s="299" t="s">
        <v>394</v>
      </c>
      <c r="E19" s="299" t="s">
        <v>204</v>
      </c>
      <c r="F19" s="312">
        <v>10500</v>
      </c>
      <c r="G19" s="299" t="s">
        <v>406</v>
      </c>
      <c r="H19" s="312">
        <v>148687.11986050001</v>
      </c>
      <c r="I19" s="299" t="s">
        <v>407</v>
      </c>
    </row>
    <row r="20" spans="1:9" ht="39" customHeight="1">
      <c r="A20" s="299" t="s">
        <v>349</v>
      </c>
      <c r="B20" s="299" t="s">
        <v>339</v>
      </c>
      <c r="C20" s="299" t="s">
        <v>350</v>
      </c>
      <c r="D20" s="299" t="s">
        <v>394</v>
      </c>
      <c r="E20" s="299" t="s">
        <v>204</v>
      </c>
      <c r="F20" s="312">
        <v>7050</v>
      </c>
      <c r="G20" s="299" t="s">
        <v>408</v>
      </c>
      <c r="H20" s="312">
        <v>155737.11986050001</v>
      </c>
      <c r="I20" s="299" t="s">
        <v>409</v>
      </c>
    </row>
    <row r="21" spans="1:9" ht="39" customHeight="1">
      <c r="A21" s="299" t="s">
        <v>346</v>
      </c>
      <c r="B21" s="299" t="s">
        <v>339</v>
      </c>
      <c r="C21" s="299" t="s">
        <v>347</v>
      </c>
      <c r="D21" s="299" t="s">
        <v>394</v>
      </c>
      <c r="E21" s="299" t="s">
        <v>204</v>
      </c>
      <c r="F21" s="312">
        <v>7000</v>
      </c>
      <c r="G21" s="299" t="s">
        <v>410</v>
      </c>
      <c r="H21" s="312">
        <v>162737.11986050001</v>
      </c>
      <c r="I21" s="299" t="s">
        <v>411</v>
      </c>
    </row>
    <row r="22" spans="1:9" ht="39" customHeight="1">
      <c r="A22" s="299" t="s">
        <v>412</v>
      </c>
      <c r="B22" s="299" t="s">
        <v>162</v>
      </c>
      <c r="C22" s="299" t="s">
        <v>413</v>
      </c>
      <c r="D22" s="299" t="s">
        <v>401</v>
      </c>
      <c r="E22" s="299" t="s">
        <v>168</v>
      </c>
      <c r="F22" s="312">
        <v>6898.0466880000004</v>
      </c>
      <c r="G22" s="299" t="s">
        <v>414</v>
      </c>
      <c r="H22" s="312">
        <v>169635.16654850001</v>
      </c>
      <c r="I22" s="299" t="s">
        <v>415</v>
      </c>
    </row>
    <row r="23" spans="1:9" ht="24" customHeight="1">
      <c r="A23" s="299" t="s">
        <v>355</v>
      </c>
      <c r="B23" s="299" t="s">
        <v>339</v>
      </c>
      <c r="C23" s="299" t="s">
        <v>356</v>
      </c>
      <c r="D23" s="299" t="s">
        <v>394</v>
      </c>
      <c r="E23" s="299" t="s">
        <v>204</v>
      </c>
      <c r="F23" s="312">
        <v>6000</v>
      </c>
      <c r="G23" s="299" t="s">
        <v>416</v>
      </c>
      <c r="H23" s="312">
        <v>175635.16654850001</v>
      </c>
      <c r="I23" s="299" t="s">
        <v>417</v>
      </c>
    </row>
    <row r="24" spans="1:9" ht="26.1" customHeight="1">
      <c r="A24" s="299" t="s">
        <v>352</v>
      </c>
      <c r="B24" s="299" t="s">
        <v>339</v>
      </c>
      <c r="C24" s="299" t="s">
        <v>353</v>
      </c>
      <c r="D24" s="299" t="s">
        <v>394</v>
      </c>
      <c r="E24" s="299" t="s">
        <v>204</v>
      </c>
      <c r="F24" s="312">
        <v>3800</v>
      </c>
      <c r="G24" s="299" t="s">
        <v>418</v>
      </c>
      <c r="H24" s="312">
        <v>179435.16654850001</v>
      </c>
      <c r="I24" s="299" t="s">
        <v>419</v>
      </c>
    </row>
    <row r="25" spans="1:9" ht="26.1" customHeight="1">
      <c r="A25" s="299" t="s">
        <v>420</v>
      </c>
      <c r="B25" s="299" t="s">
        <v>190</v>
      </c>
      <c r="C25" s="299" t="s">
        <v>421</v>
      </c>
      <c r="D25" s="299" t="s">
        <v>422</v>
      </c>
      <c r="E25" s="299" t="s">
        <v>192</v>
      </c>
      <c r="F25" s="312">
        <v>3136.45</v>
      </c>
      <c r="G25" s="299" t="s">
        <v>423</v>
      </c>
      <c r="H25" s="312">
        <v>182571.61654849999</v>
      </c>
      <c r="I25" s="299" t="s">
        <v>424</v>
      </c>
    </row>
    <row r="26" spans="1:9" ht="24" customHeight="1">
      <c r="A26" s="299" t="s">
        <v>425</v>
      </c>
      <c r="B26" s="299" t="s">
        <v>219</v>
      </c>
      <c r="C26" s="299" t="s">
        <v>426</v>
      </c>
      <c r="D26" s="299" t="s">
        <v>401</v>
      </c>
      <c r="E26" s="299" t="s">
        <v>168</v>
      </c>
      <c r="F26" s="312">
        <v>1241.3708999999999</v>
      </c>
      <c r="G26" s="299" t="s">
        <v>427</v>
      </c>
      <c r="H26" s="312">
        <v>183812.9874485</v>
      </c>
      <c r="I26" s="299" t="s">
        <v>428</v>
      </c>
    </row>
    <row r="27" spans="1:9" ht="26.1" customHeight="1">
      <c r="A27" s="299" t="s">
        <v>429</v>
      </c>
      <c r="B27" s="299" t="s">
        <v>162</v>
      </c>
      <c r="C27" s="299" t="s">
        <v>430</v>
      </c>
      <c r="D27" s="299" t="s">
        <v>422</v>
      </c>
      <c r="E27" s="299" t="s">
        <v>183</v>
      </c>
      <c r="F27" s="312">
        <v>1178.5651044000001</v>
      </c>
      <c r="G27" s="299" t="s">
        <v>431</v>
      </c>
      <c r="H27" s="312">
        <v>184991.55255289999</v>
      </c>
      <c r="I27" s="299" t="s">
        <v>432</v>
      </c>
    </row>
    <row r="28" spans="1:9" ht="39" customHeight="1">
      <c r="A28" s="299" t="s">
        <v>433</v>
      </c>
      <c r="B28" s="299" t="s">
        <v>162</v>
      </c>
      <c r="C28" s="299" t="s">
        <v>434</v>
      </c>
      <c r="D28" s="299" t="s">
        <v>392</v>
      </c>
      <c r="E28" s="299" t="s">
        <v>164</v>
      </c>
      <c r="F28" s="312">
        <v>1107.55</v>
      </c>
      <c r="G28" s="299" t="s">
        <v>435</v>
      </c>
      <c r="H28" s="312">
        <v>186099.1025529</v>
      </c>
      <c r="I28" s="299" t="s">
        <v>436</v>
      </c>
    </row>
    <row r="29" spans="1:9" ht="24" customHeight="1">
      <c r="A29" s="299" t="s">
        <v>437</v>
      </c>
      <c r="B29" s="299" t="s">
        <v>162</v>
      </c>
      <c r="C29" s="299" t="s">
        <v>438</v>
      </c>
      <c r="D29" s="299" t="s">
        <v>422</v>
      </c>
      <c r="E29" s="299" t="s">
        <v>176</v>
      </c>
      <c r="F29" s="312">
        <v>1044</v>
      </c>
      <c r="G29" s="299" t="s">
        <v>439</v>
      </c>
      <c r="H29" s="312">
        <v>187143.1025529</v>
      </c>
      <c r="I29" s="299" t="s">
        <v>440</v>
      </c>
    </row>
    <row r="30" spans="1:9" ht="39" customHeight="1">
      <c r="A30" s="299" t="s">
        <v>441</v>
      </c>
      <c r="B30" s="299" t="s">
        <v>162</v>
      </c>
      <c r="C30" s="299" t="s">
        <v>442</v>
      </c>
      <c r="D30" s="299" t="s">
        <v>422</v>
      </c>
      <c r="E30" s="299" t="s">
        <v>164</v>
      </c>
      <c r="F30" s="312">
        <v>991.5</v>
      </c>
      <c r="G30" s="299" t="s">
        <v>443</v>
      </c>
      <c r="H30" s="312">
        <v>188134.6025529</v>
      </c>
      <c r="I30" s="299" t="s">
        <v>444</v>
      </c>
    </row>
    <row r="31" spans="1:9" ht="65.099999999999994" customHeight="1">
      <c r="A31" s="299" t="s">
        <v>445</v>
      </c>
      <c r="B31" s="299" t="s">
        <v>190</v>
      </c>
      <c r="C31" s="299" t="s">
        <v>446</v>
      </c>
      <c r="D31" s="299" t="s">
        <v>422</v>
      </c>
      <c r="E31" s="299" t="s">
        <v>192</v>
      </c>
      <c r="F31" s="312">
        <v>982.45</v>
      </c>
      <c r="G31" s="299" t="s">
        <v>443</v>
      </c>
      <c r="H31" s="312">
        <v>189117.05255289999</v>
      </c>
      <c r="I31" s="299" t="s">
        <v>447</v>
      </c>
    </row>
    <row r="32" spans="1:9" ht="24" customHeight="1">
      <c r="A32" s="299" t="s">
        <v>448</v>
      </c>
      <c r="B32" s="299" t="s">
        <v>162</v>
      </c>
      <c r="C32" s="299" t="s">
        <v>449</v>
      </c>
      <c r="D32" s="299" t="s">
        <v>422</v>
      </c>
      <c r="E32" s="299" t="s">
        <v>272</v>
      </c>
      <c r="F32" s="312">
        <v>864.93420000000003</v>
      </c>
      <c r="G32" s="299" t="s">
        <v>450</v>
      </c>
      <c r="H32" s="312">
        <v>189981.9867529</v>
      </c>
      <c r="I32" s="299" t="s">
        <v>451</v>
      </c>
    </row>
    <row r="33" spans="1:9" ht="24" customHeight="1">
      <c r="A33" s="299" t="s">
        <v>452</v>
      </c>
      <c r="B33" s="299" t="s">
        <v>162</v>
      </c>
      <c r="C33" s="299" t="s">
        <v>453</v>
      </c>
      <c r="D33" s="299" t="s">
        <v>422</v>
      </c>
      <c r="E33" s="299" t="s">
        <v>176</v>
      </c>
      <c r="F33" s="312">
        <v>775.70507211999995</v>
      </c>
      <c r="G33" s="299" t="s">
        <v>454</v>
      </c>
      <c r="H33" s="312">
        <v>190757.69182499999</v>
      </c>
      <c r="I33" s="299" t="s">
        <v>455</v>
      </c>
    </row>
    <row r="34" spans="1:9" ht="24" customHeight="1">
      <c r="A34" s="299" t="s">
        <v>456</v>
      </c>
      <c r="B34" s="299" t="s">
        <v>162</v>
      </c>
      <c r="C34" s="299" t="s">
        <v>457</v>
      </c>
      <c r="D34" s="299" t="s">
        <v>422</v>
      </c>
      <c r="E34" s="299" t="s">
        <v>183</v>
      </c>
      <c r="F34" s="312">
        <v>745.5</v>
      </c>
      <c r="G34" s="299" t="s">
        <v>458</v>
      </c>
      <c r="H34" s="312">
        <v>191503.19182499999</v>
      </c>
      <c r="I34" s="299" t="s">
        <v>459</v>
      </c>
    </row>
    <row r="35" spans="1:9" ht="39" customHeight="1">
      <c r="A35" s="299" t="s">
        <v>460</v>
      </c>
      <c r="B35" s="299" t="s">
        <v>162</v>
      </c>
      <c r="C35" s="299" t="s">
        <v>461</v>
      </c>
      <c r="D35" s="299" t="s">
        <v>422</v>
      </c>
      <c r="E35" s="299" t="s">
        <v>183</v>
      </c>
      <c r="F35" s="312">
        <v>720.25818719999995</v>
      </c>
      <c r="G35" s="299" t="s">
        <v>462</v>
      </c>
      <c r="H35" s="312">
        <v>192223.45001219999</v>
      </c>
      <c r="I35" s="299" t="s">
        <v>463</v>
      </c>
    </row>
    <row r="36" spans="1:9" ht="26.1" customHeight="1">
      <c r="A36" s="299" t="s">
        <v>464</v>
      </c>
      <c r="B36" s="299" t="s">
        <v>202</v>
      </c>
      <c r="C36" s="299" t="s">
        <v>465</v>
      </c>
      <c r="D36" s="299" t="s">
        <v>422</v>
      </c>
      <c r="E36" s="299" t="s">
        <v>204</v>
      </c>
      <c r="F36" s="312">
        <v>710.44</v>
      </c>
      <c r="G36" s="299" t="s">
        <v>466</v>
      </c>
      <c r="H36" s="312">
        <v>192933.89001219999</v>
      </c>
      <c r="I36" s="299" t="s">
        <v>467</v>
      </c>
    </row>
    <row r="37" spans="1:9" ht="26.1" customHeight="1">
      <c r="A37" s="299" t="s">
        <v>468</v>
      </c>
      <c r="B37" s="299" t="s">
        <v>162</v>
      </c>
      <c r="C37" s="299" t="s">
        <v>469</v>
      </c>
      <c r="D37" s="299" t="s">
        <v>422</v>
      </c>
      <c r="E37" s="299" t="s">
        <v>204</v>
      </c>
      <c r="F37" s="312">
        <v>692.68</v>
      </c>
      <c r="G37" s="299" t="s">
        <v>466</v>
      </c>
      <c r="H37" s="312">
        <v>193626.57001220001</v>
      </c>
      <c r="I37" s="299" t="s">
        <v>470</v>
      </c>
    </row>
    <row r="38" spans="1:9" ht="24" customHeight="1">
      <c r="A38" s="299" t="s">
        <v>471</v>
      </c>
      <c r="B38" s="299" t="s">
        <v>162</v>
      </c>
      <c r="C38" s="299" t="s">
        <v>472</v>
      </c>
      <c r="D38" s="299" t="s">
        <v>401</v>
      </c>
      <c r="E38" s="299" t="s">
        <v>168</v>
      </c>
      <c r="F38" s="312">
        <v>659.60323462500003</v>
      </c>
      <c r="G38" s="299" t="s">
        <v>473</v>
      </c>
      <c r="H38" s="312">
        <v>194286.1732468</v>
      </c>
      <c r="I38" s="299" t="s">
        <v>474</v>
      </c>
    </row>
    <row r="39" spans="1:9" ht="24" customHeight="1">
      <c r="A39" s="299" t="s">
        <v>475</v>
      </c>
      <c r="B39" s="299" t="s">
        <v>162</v>
      </c>
      <c r="C39" s="299" t="s">
        <v>476</v>
      </c>
      <c r="D39" s="299" t="s">
        <v>422</v>
      </c>
      <c r="E39" s="299" t="s">
        <v>204</v>
      </c>
      <c r="F39" s="312">
        <v>585.20000000000005</v>
      </c>
      <c r="G39" s="299" t="s">
        <v>477</v>
      </c>
      <c r="H39" s="312">
        <v>194871.37324680001</v>
      </c>
      <c r="I39" s="299" t="s">
        <v>478</v>
      </c>
    </row>
    <row r="40" spans="1:9" ht="24" customHeight="1">
      <c r="A40" s="299" t="s">
        <v>479</v>
      </c>
      <c r="B40" s="299" t="s">
        <v>162</v>
      </c>
      <c r="C40" s="299" t="s">
        <v>480</v>
      </c>
      <c r="D40" s="299" t="s">
        <v>401</v>
      </c>
      <c r="E40" s="299" t="s">
        <v>168</v>
      </c>
      <c r="F40" s="312">
        <v>576.51196251600004</v>
      </c>
      <c r="G40" s="299" t="s">
        <v>477</v>
      </c>
      <c r="H40" s="312">
        <v>195447.8852093</v>
      </c>
      <c r="I40" s="299" t="s">
        <v>481</v>
      </c>
    </row>
    <row r="41" spans="1:9" ht="24" customHeight="1">
      <c r="A41" s="299" t="s">
        <v>482</v>
      </c>
      <c r="B41" s="299" t="s">
        <v>190</v>
      </c>
      <c r="C41" s="299" t="s">
        <v>483</v>
      </c>
      <c r="D41" s="299" t="s">
        <v>392</v>
      </c>
      <c r="E41" s="299" t="s">
        <v>168</v>
      </c>
      <c r="F41" s="312">
        <v>575.24</v>
      </c>
      <c r="G41" s="299" t="s">
        <v>477</v>
      </c>
      <c r="H41" s="312">
        <v>196023.12520929999</v>
      </c>
      <c r="I41" s="299" t="s">
        <v>484</v>
      </c>
    </row>
    <row r="42" spans="1:9" ht="24" customHeight="1">
      <c r="A42" s="299" t="s">
        <v>485</v>
      </c>
      <c r="B42" s="299" t="s">
        <v>207</v>
      </c>
      <c r="C42" s="299" t="s">
        <v>486</v>
      </c>
      <c r="D42" s="299" t="s">
        <v>422</v>
      </c>
      <c r="E42" s="299" t="s">
        <v>246</v>
      </c>
      <c r="F42" s="312">
        <v>510.9</v>
      </c>
      <c r="G42" s="299" t="s">
        <v>487</v>
      </c>
      <c r="H42" s="312">
        <v>196534.02520929999</v>
      </c>
      <c r="I42" s="299" t="s">
        <v>488</v>
      </c>
    </row>
    <row r="43" spans="1:9" ht="24" customHeight="1">
      <c r="A43" s="299" t="s">
        <v>489</v>
      </c>
      <c r="B43" s="299" t="s">
        <v>162</v>
      </c>
      <c r="C43" s="299" t="s">
        <v>490</v>
      </c>
      <c r="D43" s="299" t="s">
        <v>392</v>
      </c>
      <c r="E43" s="299" t="s">
        <v>491</v>
      </c>
      <c r="F43" s="312">
        <v>500</v>
      </c>
      <c r="G43" s="299" t="s">
        <v>492</v>
      </c>
      <c r="H43" s="312">
        <v>197034.02520929999</v>
      </c>
      <c r="I43" s="299" t="s">
        <v>493</v>
      </c>
    </row>
    <row r="44" spans="1:9" ht="24" customHeight="1">
      <c r="A44" s="299" t="s">
        <v>494</v>
      </c>
      <c r="B44" s="299" t="s">
        <v>162</v>
      </c>
      <c r="C44" s="299" t="s">
        <v>495</v>
      </c>
      <c r="D44" s="299" t="s">
        <v>496</v>
      </c>
      <c r="E44" s="299" t="s">
        <v>168</v>
      </c>
      <c r="F44" s="312">
        <v>496.64873562499997</v>
      </c>
      <c r="G44" s="299" t="s">
        <v>492</v>
      </c>
      <c r="H44" s="312">
        <v>197530.67394489999</v>
      </c>
      <c r="I44" s="299" t="s">
        <v>497</v>
      </c>
    </row>
    <row r="45" spans="1:9" ht="26.1" customHeight="1">
      <c r="A45" s="299" t="s">
        <v>229</v>
      </c>
      <c r="B45" s="299" t="s">
        <v>230</v>
      </c>
      <c r="C45" s="299" t="s">
        <v>231</v>
      </c>
      <c r="D45" s="299" t="s">
        <v>422</v>
      </c>
      <c r="E45" s="299" t="s">
        <v>183</v>
      </c>
      <c r="F45" s="312">
        <v>429.32</v>
      </c>
      <c r="G45" s="299" t="s">
        <v>498</v>
      </c>
      <c r="H45" s="312">
        <v>197959.99394489999</v>
      </c>
      <c r="I45" s="299" t="s">
        <v>499</v>
      </c>
    </row>
    <row r="46" spans="1:9" ht="26.1" customHeight="1">
      <c r="A46" s="299" t="s">
        <v>500</v>
      </c>
      <c r="B46" s="299" t="s">
        <v>162</v>
      </c>
      <c r="C46" s="299" t="s">
        <v>501</v>
      </c>
      <c r="D46" s="299" t="s">
        <v>422</v>
      </c>
      <c r="E46" s="299" t="s">
        <v>272</v>
      </c>
      <c r="F46" s="312">
        <v>411.13179000000002</v>
      </c>
      <c r="G46" s="299" t="s">
        <v>502</v>
      </c>
      <c r="H46" s="312">
        <v>198371.12573490001</v>
      </c>
      <c r="I46" s="299" t="s">
        <v>503</v>
      </c>
    </row>
    <row r="47" spans="1:9" ht="26.1" customHeight="1">
      <c r="A47" s="299" t="s">
        <v>504</v>
      </c>
      <c r="B47" s="299" t="s">
        <v>162</v>
      </c>
      <c r="C47" s="299" t="s">
        <v>505</v>
      </c>
      <c r="D47" s="299" t="s">
        <v>422</v>
      </c>
      <c r="E47" s="299" t="s">
        <v>204</v>
      </c>
      <c r="F47" s="312">
        <v>367.83488240000003</v>
      </c>
      <c r="G47" s="299" t="s">
        <v>506</v>
      </c>
      <c r="H47" s="312">
        <v>198738.96061730001</v>
      </c>
      <c r="I47" s="299" t="s">
        <v>507</v>
      </c>
    </row>
    <row r="48" spans="1:9" ht="24" customHeight="1">
      <c r="A48" s="299" t="s">
        <v>508</v>
      </c>
      <c r="B48" s="299" t="s">
        <v>207</v>
      </c>
      <c r="C48" s="299" t="s">
        <v>509</v>
      </c>
      <c r="D48" s="299" t="s">
        <v>422</v>
      </c>
      <c r="E48" s="299" t="s">
        <v>196</v>
      </c>
      <c r="F48" s="312">
        <v>336.41</v>
      </c>
      <c r="G48" s="299" t="s">
        <v>510</v>
      </c>
      <c r="H48" s="312">
        <v>199075.37061730001</v>
      </c>
      <c r="I48" s="299" t="s">
        <v>511</v>
      </c>
    </row>
    <row r="49" spans="1:9" ht="39" customHeight="1">
      <c r="A49" s="299" t="s">
        <v>512</v>
      </c>
      <c r="B49" s="299" t="s">
        <v>162</v>
      </c>
      <c r="C49" s="299" t="s">
        <v>513</v>
      </c>
      <c r="D49" s="299" t="s">
        <v>422</v>
      </c>
      <c r="E49" s="299" t="s">
        <v>272</v>
      </c>
      <c r="F49" s="312">
        <v>329.36525999999998</v>
      </c>
      <c r="G49" s="299" t="s">
        <v>510</v>
      </c>
      <c r="H49" s="312">
        <v>199404.7358773</v>
      </c>
      <c r="I49" s="299" t="s">
        <v>514</v>
      </c>
    </row>
    <row r="50" spans="1:9" ht="24" customHeight="1">
      <c r="A50" s="299" t="s">
        <v>515</v>
      </c>
      <c r="B50" s="299" t="s">
        <v>162</v>
      </c>
      <c r="C50" s="299" t="s">
        <v>516</v>
      </c>
      <c r="D50" s="299" t="s">
        <v>401</v>
      </c>
      <c r="E50" s="299" t="s">
        <v>168</v>
      </c>
      <c r="F50" s="312">
        <v>287.20784703999999</v>
      </c>
      <c r="G50" s="299" t="s">
        <v>517</v>
      </c>
      <c r="H50" s="312">
        <v>199691.94372430001</v>
      </c>
      <c r="I50" s="299" t="s">
        <v>518</v>
      </c>
    </row>
    <row r="51" spans="1:9" ht="24" customHeight="1">
      <c r="A51" s="299" t="s">
        <v>519</v>
      </c>
      <c r="B51" s="299" t="s">
        <v>162</v>
      </c>
      <c r="C51" s="299" t="s">
        <v>520</v>
      </c>
      <c r="D51" s="299" t="s">
        <v>422</v>
      </c>
      <c r="E51" s="299" t="s">
        <v>204</v>
      </c>
      <c r="F51" s="312">
        <v>250.53</v>
      </c>
      <c r="G51" s="299" t="s">
        <v>521</v>
      </c>
      <c r="H51" s="312">
        <v>199942.47372430001</v>
      </c>
      <c r="I51" s="299" t="s">
        <v>522</v>
      </c>
    </row>
    <row r="52" spans="1:9" ht="24" customHeight="1">
      <c r="A52" s="299" t="s">
        <v>523</v>
      </c>
      <c r="B52" s="299" t="s">
        <v>162</v>
      </c>
      <c r="C52" s="299" t="s">
        <v>524</v>
      </c>
      <c r="D52" s="299" t="s">
        <v>422</v>
      </c>
      <c r="E52" s="299" t="s">
        <v>225</v>
      </c>
      <c r="F52" s="312">
        <v>245.57324249999999</v>
      </c>
      <c r="G52" s="299" t="s">
        <v>521</v>
      </c>
      <c r="H52" s="312">
        <v>200188.0469668</v>
      </c>
      <c r="I52" s="299" t="s">
        <v>525</v>
      </c>
    </row>
    <row r="53" spans="1:9" ht="26.1" customHeight="1">
      <c r="A53" s="299" t="s">
        <v>526</v>
      </c>
      <c r="B53" s="299" t="s">
        <v>162</v>
      </c>
      <c r="C53" s="299" t="s">
        <v>527</v>
      </c>
      <c r="D53" s="299" t="s">
        <v>496</v>
      </c>
      <c r="E53" s="299" t="s">
        <v>168</v>
      </c>
      <c r="F53" s="312">
        <v>242.504915625</v>
      </c>
      <c r="G53" s="299" t="s">
        <v>521</v>
      </c>
      <c r="H53" s="312">
        <v>200430.5518824</v>
      </c>
      <c r="I53" s="299" t="s">
        <v>528</v>
      </c>
    </row>
    <row r="54" spans="1:9" ht="24" customHeight="1">
      <c r="A54" s="299" t="s">
        <v>529</v>
      </c>
      <c r="B54" s="299" t="s">
        <v>162</v>
      </c>
      <c r="C54" s="299" t="s">
        <v>530</v>
      </c>
      <c r="D54" s="299" t="s">
        <v>401</v>
      </c>
      <c r="E54" s="299" t="s">
        <v>168</v>
      </c>
      <c r="F54" s="312">
        <v>239.899736553</v>
      </c>
      <c r="G54" s="299" t="s">
        <v>521</v>
      </c>
      <c r="H54" s="312">
        <v>200670.451619</v>
      </c>
      <c r="I54" s="299" t="s">
        <v>531</v>
      </c>
    </row>
    <row r="55" spans="1:9" ht="24" customHeight="1">
      <c r="A55" s="299" t="s">
        <v>532</v>
      </c>
      <c r="B55" s="299" t="s">
        <v>162</v>
      </c>
      <c r="C55" s="299" t="s">
        <v>533</v>
      </c>
      <c r="D55" s="299" t="s">
        <v>422</v>
      </c>
      <c r="E55" s="299" t="s">
        <v>272</v>
      </c>
      <c r="F55" s="312">
        <v>235.69192502800001</v>
      </c>
      <c r="G55" s="299" t="s">
        <v>534</v>
      </c>
      <c r="H55" s="312">
        <v>200906.14354399999</v>
      </c>
      <c r="I55" s="299" t="s">
        <v>535</v>
      </c>
    </row>
    <row r="56" spans="1:9" ht="24" customHeight="1">
      <c r="A56" s="299" t="s">
        <v>536</v>
      </c>
      <c r="B56" s="299" t="s">
        <v>162</v>
      </c>
      <c r="C56" s="299" t="s">
        <v>537</v>
      </c>
      <c r="D56" s="299" t="s">
        <v>401</v>
      </c>
      <c r="E56" s="299" t="s">
        <v>168</v>
      </c>
      <c r="F56" s="312">
        <v>232.00283455499999</v>
      </c>
      <c r="G56" s="299" t="s">
        <v>534</v>
      </c>
      <c r="H56" s="312">
        <v>201138.14637860001</v>
      </c>
      <c r="I56" s="299" t="s">
        <v>538</v>
      </c>
    </row>
    <row r="57" spans="1:9" ht="26.1" customHeight="1">
      <c r="A57" s="299" t="s">
        <v>539</v>
      </c>
      <c r="B57" s="299" t="s">
        <v>162</v>
      </c>
      <c r="C57" s="299" t="s">
        <v>540</v>
      </c>
      <c r="D57" s="299" t="s">
        <v>394</v>
      </c>
      <c r="E57" s="299" t="s">
        <v>168</v>
      </c>
      <c r="F57" s="312">
        <v>226.43559375000001</v>
      </c>
      <c r="G57" s="299" t="s">
        <v>534</v>
      </c>
      <c r="H57" s="312">
        <v>201364.58197239999</v>
      </c>
      <c r="I57" s="299" t="s">
        <v>541</v>
      </c>
    </row>
    <row r="58" spans="1:9" ht="39" customHeight="1">
      <c r="A58" s="299" t="s">
        <v>542</v>
      </c>
      <c r="B58" s="299" t="s">
        <v>162</v>
      </c>
      <c r="C58" s="299" t="s">
        <v>543</v>
      </c>
      <c r="D58" s="299" t="s">
        <v>422</v>
      </c>
      <c r="E58" s="299" t="s">
        <v>183</v>
      </c>
      <c r="F58" s="312">
        <v>217.77</v>
      </c>
      <c r="G58" s="299" t="s">
        <v>534</v>
      </c>
      <c r="H58" s="312">
        <v>201582.35197240001</v>
      </c>
      <c r="I58" s="299" t="s">
        <v>544</v>
      </c>
    </row>
    <row r="59" spans="1:9" ht="24" customHeight="1">
      <c r="A59" s="299" t="s">
        <v>545</v>
      </c>
      <c r="B59" s="299" t="s">
        <v>162</v>
      </c>
      <c r="C59" s="299" t="s">
        <v>546</v>
      </c>
      <c r="D59" s="299" t="s">
        <v>401</v>
      </c>
      <c r="E59" s="299" t="s">
        <v>168</v>
      </c>
      <c r="F59" s="312">
        <v>202.857051885</v>
      </c>
      <c r="G59" s="299" t="s">
        <v>547</v>
      </c>
      <c r="H59" s="312">
        <v>201785.20902430001</v>
      </c>
      <c r="I59" s="299" t="s">
        <v>548</v>
      </c>
    </row>
    <row r="60" spans="1:9" ht="24" customHeight="1">
      <c r="A60" s="299" t="s">
        <v>549</v>
      </c>
      <c r="B60" s="299" t="s">
        <v>162</v>
      </c>
      <c r="C60" s="299" t="s">
        <v>550</v>
      </c>
      <c r="D60" s="299" t="s">
        <v>422</v>
      </c>
      <c r="E60" s="299" t="s">
        <v>183</v>
      </c>
      <c r="F60" s="312">
        <v>200.9</v>
      </c>
      <c r="G60" s="299" t="s">
        <v>547</v>
      </c>
      <c r="H60" s="312">
        <v>201986.10902430001</v>
      </c>
      <c r="I60" s="299" t="s">
        <v>551</v>
      </c>
    </row>
    <row r="61" spans="1:9" ht="24" customHeight="1">
      <c r="A61" s="299" t="s">
        <v>552</v>
      </c>
      <c r="B61" s="299" t="s">
        <v>162</v>
      </c>
      <c r="C61" s="299" t="s">
        <v>553</v>
      </c>
      <c r="D61" s="299" t="s">
        <v>422</v>
      </c>
      <c r="E61" s="299" t="s">
        <v>183</v>
      </c>
      <c r="F61" s="312">
        <v>157.5</v>
      </c>
      <c r="G61" s="299" t="s">
        <v>554</v>
      </c>
      <c r="H61" s="312">
        <v>202143.60902430001</v>
      </c>
      <c r="I61" s="299" t="s">
        <v>555</v>
      </c>
    </row>
    <row r="62" spans="1:9" ht="24" customHeight="1">
      <c r="A62" s="299" t="s">
        <v>556</v>
      </c>
      <c r="B62" s="299" t="s">
        <v>162</v>
      </c>
      <c r="C62" s="299" t="s">
        <v>557</v>
      </c>
      <c r="D62" s="299" t="s">
        <v>401</v>
      </c>
      <c r="E62" s="299" t="s">
        <v>168</v>
      </c>
      <c r="F62" s="312">
        <v>142.82697317</v>
      </c>
      <c r="G62" s="299" t="s">
        <v>558</v>
      </c>
      <c r="H62" s="312">
        <v>202286.4359975</v>
      </c>
      <c r="I62" s="299" t="s">
        <v>559</v>
      </c>
    </row>
    <row r="63" spans="1:9" ht="24" customHeight="1">
      <c r="A63" s="299" t="s">
        <v>560</v>
      </c>
      <c r="B63" s="299" t="s">
        <v>162</v>
      </c>
      <c r="C63" s="299" t="s">
        <v>561</v>
      </c>
      <c r="D63" s="299" t="s">
        <v>422</v>
      </c>
      <c r="E63" s="299" t="s">
        <v>225</v>
      </c>
      <c r="F63" s="312">
        <v>137.94105310200001</v>
      </c>
      <c r="G63" s="299" t="s">
        <v>558</v>
      </c>
      <c r="H63" s="312">
        <v>202424.37705059999</v>
      </c>
      <c r="I63" s="299" t="s">
        <v>562</v>
      </c>
    </row>
    <row r="64" spans="1:9" ht="24" customHeight="1">
      <c r="A64" s="299" t="s">
        <v>563</v>
      </c>
      <c r="B64" s="299" t="s">
        <v>223</v>
      </c>
      <c r="C64" s="299" t="s">
        <v>564</v>
      </c>
      <c r="D64" s="299" t="s">
        <v>401</v>
      </c>
      <c r="E64" s="299" t="s">
        <v>260</v>
      </c>
      <c r="F64" s="312">
        <v>124.530469235</v>
      </c>
      <c r="G64" s="299" t="s">
        <v>565</v>
      </c>
      <c r="H64" s="312">
        <v>202548.90751980001</v>
      </c>
      <c r="I64" s="299" t="s">
        <v>566</v>
      </c>
    </row>
    <row r="65" spans="1:9" ht="24" customHeight="1">
      <c r="A65" s="299" t="s">
        <v>567</v>
      </c>
      <c r="B65" s="299" t="s">
        <v>162</v>
      </c>
      <c r="C65" s="299" t="s">
        <v>568</v>
      </c>
      <c r="D65" s="299" t="s">
        <v>422</v>
      </c>
      <c r="E65" s="299" t="s">
        <v>183</v>
      </c>
      <c r="F65" s="312">
        <v>119.1</v>
      </c>
      <c r="G65" s="299" t="s">
        <v>565</v>
      </c>
      <c r="H65" s="312">
        <v>202668.00751980001</v>
      </c>
      <c r="I65" s="299" t="s">
        <v>569</v>
      </c>
    </row>
    <row r="66" spans="1:9" ht="24" customHeight="1">
      <c r="A66" s="299" t="s">
        <v>570</v>
      </c>
      <c r="B66" s="299" t="s">
        <v>162</v>
      </c>
      <c r="C66" s="299" t="s">
        <v>571</v>
      </c>
      <c r="D66" s="299" t="s">
        <v>422</v>
      </c>
      <c r="E66" s="299" t="s">
        <v>183</v>
      </c>
      <c r="F66" s="312">
        <v>110.613564</v>
      </c>
      <c r="G66" s="299" t="s">
        <v>572</v>
      </c>
      <c r="H66" s="312">
        <v>202778.62108380001</v>
      </c>
      <c r="I66" s="299" t="s">
        <v>573</v>
      </c>
    </row>
    <row r="67" spans="1:9" ht="24" customHeight="1">
      <c r="A67" s="299" t="s">
        <v>574</v>
      </c>
      <c r="B67" s="299" t="s">
        <v>162</v>
      </c>
      <c r="C67" s="299" t="s">
        <v>575</v>
      </c>
      <c r="D67" s="299" t="s">
        <v>392</v>
      </c>
      <c r="E67" s="299" t="s">
        <v>164</v>
      </c>
      <c r="F67" s="312">
        <v>107.45</v>
      </c>
      <c r="G67" s="299" t="s">
        <v>572</v>
      </c>
      <c r="H67" s="312">
        <v>202886.07108379999</v>
      </c>
      <c r="I67" s="299" t="s">
        <v>576</v>
      </c>
    </row>
    <row r="68" spans="1:9" ht="26.1" customHeight="1">
      <c r="A68" s="299" t="s">
        <v>577</v>
      </c>
      <c r="B68" s="299" t="s">
        <v>162</v>
      </c>
      <c r="C68" s="299" t="s">
        <v>578</v>
      </c>
      <c r="D68" s="299" t="s">
        <v>422</v>
      </c>
      <c r="E68" s="299" t="s">
        <v>183</v>
      </c>
      <c r="F68" s="312">
        <v>104.134248</v>
      </c>
      <c r="G68" s="299" t="s">
        <v>572</v>
      </c>
      <c r="H68" s="312">
        <v>202990.20533180001</v>
      </c>
      <c r="I68" s="299" t="s">
        <v>579</v>
      </c>
    </row>
    <row r="69" spans="1:9" ht="26.1" customHeight="1">
      <c r="A69" s="299" t="s">
        <v>580</v>
      </c>
      <c r="B69" s="299" t="s">
        <v>162</v>
      </c>
      <c r="C69" s="299" t="s">
        <v>581</v>
      </c>
      <c r="D69" s="299" t="s">
        <v>422</v>
      </c>
      <c r="E69" s="299" t="s">
        <v>204</v>
      </c>
      <c r="F69" s="312">
        <v>103.38</v>
      </c>
      <c r="G69" s="299" t="s">
        <v>572</v>
      </c>
      <c r="H69" s="312">
        <v>203093.58533179999</v>
      </c>
      <c r="I69" s="299" t="s">
        <v>582</v>
      </c>
    </row>
    <row r="70" spans="1:9" ht="24" customHeight="1">
      <c r="A70" s="299" t="s">
        <v>583</v>
      </c>
      <c r="B70" s="299" t="s">
        <v>207</v>
      </c>
      <c r="C70" s="299" t="s">
        <v>584</v>
      </c>
      <c r="D70" s="299" t="s">
        <v>422</v>
      </c>
      <c r="E70" s="299" t="s">
        <v>196</v>
      </c>
      <c r="F70" s="312">
        <v>103</v>
      </c>
      <c r="G70" s="299" t="s">
        <v>572</v>
      </c>
      <c r="H70" s="312">
        <v>203196.58533179999</v>
      </c>
      <c r="I70" s="299" t="s">
        <v>585</v>
      </c>
    </row>
    <row r="71" spans="1:9" ht="24" customHeight="1">
      <c r="A71" s="299" t="s">
        <v>586</v>
      </c>
      <c r="B71" s="299" t="s">
        <v>162</v>
      </c>
      <c r="C71" s="299" t="s">
        <v>587</v>
      </c>
      <c r="D71" s="299" t="s">
        <v>401</v>
      </c>
      <c r="E71" s="299" t="s">
        <v>168</v>
      </c>
      <c r="F71" s="312">
        <v>102.64519679999999</v>
      </c>
      <c r="G71" s="299" t="s">
        <v>572</v>
      </c>
      <c r="H71" s="312">
        <v>203299.23052859999</v>
      </c>
      <c r="I71" s="299" t="s">
        <v>588</v>
      </c>
    </row>
    <row r="72" spans="1:9" ht="26.1" customHeight="1">
      <c r="A72" s="299" t="s">
        <v>589</v>
      </c>
      <c r="B72" s="299" t="s">
        <v>162</v>
      </c>
      <c r="C72" s="299" t="s">
        <v>590</v>
      </c>
      <c r="D72" s="299" t="s">
        <v>422</v>
      </c>
      <c r="E72" s="299" t="s">
        <v>204</v>
      </c>
      <c r="F72" s="312">
        <v>97.44</v>
      </c>
      <c r="G72" s="299" t="s">
        <v>572</v>
      </c>
      <c r="H72" s="312">
        <v>203396.67052859999</v>
      </c>
      <c r="I72" s="299" t="s">
        <v>591</v>
      </c>
    </row>
    <row r="73" spans="1:9" ht="51.95" customHeight="1">
      <c r="A73" s="299" t="s">
        <v>592</v>
      </c>
      <c r="B73" s="299" t="s">
        <v>162</v>
      </c>
      <c r="C73" s="299" t="s">
        <v>593</v>
      </c>
      <c r="D73" s="299" t="s">
        <v>422</v>
      </c>
      <c r="E73" s="299" t="s">
        <v>183</v>
      </c>
      <c r="F73" s="312">
        <v>86.606024120000015</v>
      </c>
      <c r="G73" s="299" t="s">
        <v>594</v>
      </c>
      <c r="H73" s="312">
        <v>203483.2765527</v>
      </c>
      <c r="I73" s="299" t="s">
        <v>595</v>
      </c>
    </row>
    <row r="74" spans="1:9" ht="26.1" customHeight="1">
      <c r="A74" s="299" t="s">
        <v>596</v>
      </c>
      <c r="B74" s="299" t="s">
        <v>162</v>
      </c>
      <c r="C74" s="299" t="s">
        <v>597</v>
      </c>
      <c r="D74" s="299" t="s">
        <v>422</v>
      </c>
      <c r="E74" s="299" t="s">
        <v>598</v>
      </c>
      <c r="F74" s="312">
        <v>86.193738656999997</v>
      </c>
      <c r="G74" s="299" t="s">
        <v>594</v>
      </c>
      <c r="H74" s="312">
        <v>203569.47029140001</v>
      </c>
      <c r="I74" s="299" t="s">
        <v>599</v>
      </c>
    </row>
    <row r="75" spans="1:9" ht="26.1" customHeight="1">
      <c r="A75" s="299" t="s">
        <v>600</v>
      </c>
      <c r="B75" s="299" t="s">
        <v>311</v>
      </c>
      <c r="C75" s="299" t="s">
        <v>601</v>
      </c>
      <c r="D75" s="299" t="s">
        <v>602</v>
      </c>
      <c r="E75" s="299" t="s">
        <v>204</v>
      </c>
      <c r="F75" s="312">
        <v>85.08</v>
      </c>
      <c r="G75" s="299" t="s">
        <v>594</v>
      </c>
      <c r="H75" s="312">
        <v>203654.5502914</v>
      </c>
      <c r="I75" s="299" t="s">
        <v>603</v>
      </c>
    </row>
    <row r="76" spans="1:9" ht="26.1" customHeight="1">
      <c r="A76" s="299" t="s">
        <v>604</v>
      </c>
      <c r="B76" s="299" t="s">
        <v>190</v>
      </c>
      <c r="C76" s="299" t="s">
        <v>605</v>
      </c>
      <c r="D76" s="299" t="s">
        <v>401</v>
      </c>
      <c r="E76" s="299" t="s">
        <v>168</v>
      </c>
      <c r="F76" s="312">
        <v>83.795760999999999</v>
      </c>
      <c r="G76" s="299" t="s">
        <v>594</v>
      </c>
      <c r="H76" s="312">
        <v>203738.34605240001</v>
      </c>
      <c r="I76" s="299" t="s">
        <v>606</v>
      </c>
    </row>
    <row r="77" spans="1:9" ht="24" customHeight="1">
      <c r="A77" s="299" t="s">
        <v>607</v>
      </c>
      <c r="B77" s="299" t="s">
        <v>162</v>
      </c>
      <c r="C77" s="299" t="s">
        <v>608</v>
      </c>
      <c r="D77" s="299" t="s">
        <v>422</v>
      </c>
      <c r="E77" s="299" t="s">
        <v>272</v>
      </c>
      <c r="F77" s="312">
        <v>82.661249999999995</v>
      </c>
      <c r="G77" s="299" t="s">
        <v>594</v>
      </c>
      <c r="H77" s="312">
        <v>203821.00730239999</v>
      </c>
      <c r="I77" s="299" t="s">
        <v>609</v>
      </c>
    </row>
    <row r="78" spans="1:9" ht="26.1" customHeight="1">
      <c r="A78" s="299" t="s">
        <v>610</v>
      </c>
      <c r="B78" s="299" t="s">
        <v>223</v>
      </c>
      <c r="C78" s="299" t="s">
        <v>611</v>
      </c>
      <c r="D78" s="299" t="s">
        <v>401</v>
      </c>
      <c r="E78" s="299" t="s">
        <v>260</v>
      </c>
      <c r="F78" s="312">
        <v>80.632596871999993</v>
      </c>
      <c r="G78" s="299" t="s">
        <v>594</v>
      </c>
      <c r="H78" s="312">
        <v>203901.6398993</v>
      </c>
      <c r="I78" s="299" t="s">
        <v>612</v>
      </c>
    </row>
    <row r="79" spans="1:9" ht="24" customHeight="1">
      <c r="A79" s="299" t="s">
        <v>613</v>
      </c>
      <c r="B79" s="299" t="s">
        <v>223</v>
      </c>
      <c r="C79" s="299" t="s">
        <v>614</v>
      </c>
      <c r="D79" s="299" t="s">
        <v>422</v>
      </c>
      <c r="E79" s="299" t="s">
        <v>615</v>
      </c>
      <c r="F79" s="312">
        <v>78.809719999999999</v>
      </c>
      <c r="G79" s="299" t="s">
        <v>594</v>
      </c>
      <c r="H79" s="312">
        <v>203980.44961929999</v>
      </c>
      <c r="I79" s="299" t="s">
        <v>616</v>
      </c>
    </row>
    <row r="80" spans="1:9" ht="26.1" customHeight="1">
      <c r="A80" s="299" t="s">
        <v>617</v>
      </c>
      <c r="B80" s="299" t="s">
        <v>162</v>
      </c>
      <c r="C80" s="299" t="s">
        <v>618</v>
      </c>
      <c r="D80" s="299" t="s">
        <v>392</v>
      </c>
      <c r="E80" s="299" t="s">
        <v>168</v>
      </c>
      <c r="F80" s="312">
        <v>75.926731599999997</v>
      </c>
      <c r="G80" s="299" t="s">
        <v>594</v>
      </c>
      <c r="H80" s="312">
        <v>204056.37635090001</v>
      </c>
      <c r="I80" s="299" t="s">
        <v>619</v>
      </c>
    </row>
    <row r="81" spans="1:9" ht="24" customHeight="1">
      <c r="A81" s="299" t="s">
        <v>620</v>
      </c>
      <c r="B81" s="299" t="s">
        <v>162</v>
      </c>
      <c r="C81" s="299" t="s">
        <v>621</v>
      </c>
      <c r="D81" s="299" t="s">
        <v>422</v>
      </c>
      <c r="E81" s="299" t="s">
        <v>204</v>
      </c>
      <c r="F81" s="312">
        <v>66.260000000000005</v>
      </c>
      <c r="G81" s="299" t="s">
        <v>622</v>
      </c>
      <c r="H81" s="312">
        <v>204122.63635089999</v>
      </c>
      <c r="I81" s="299" t="s">
        <v>623</v>
      </c>
    </row>
    <row r="82" spans="1:9" ht="26.1" customHeight="1">
      <c r="A82" s="299" t="s">
        <v>624</v>
      </c>
      <c r="B82" s="299" t="s">
        <v>162</v>
      </c>
      <c r="C82" s="299" t="s">
        <v>625</v>
      </c>
      <c r="D82" s="299" t="s">
        <v>422</v>
      </c>
      <c r="E82" s="299" t="s">
        <v>176</v>
      </c>
      <c r="F82" s="312">
        <v>63.987000000000002</v>
      </c>
      <c r="G82" s="299" t="s">
        <v>622</v>
      </c>
      <c r="H82" s="312">
        <v>204186.62335089999</v>
      </c>
      <c r="I82" s="299" t="s">
        <v>626</v>
      </c>
    </row>
    <row r="83" spans="1:9" ht="26.1" customHeight="1">
      <c r="A83" s="299" t="s">
        <v>627</v>
      </c>
      <c r="B83" s="299" t="s">
        <v>162</v>
      </c>
      <c r="C83" s="299" t="s">
        <v>628</v>
      </c>
      <c r="D83" s="299" t="s">
        <v>422</v>
      </c>
      <c r="E83" s="299" t="s">
        <v>204</v>
      </c>
      <c r="F83" s="312">
        <v>60.9</v>
      </c>
      <c r="G83" s="299" t="s">
        <v>622</v>
      </c>
      <c r="H83" s="312">
        <v>204247.52335090001</v>
      </c>
      <c r="I83" s="299" t="s">
        <v>629</v>
      </c>
    </row>
    <row r="84" spans="1:9" ht="26.1" customHeight="1">
      <c r="A84" s="299" t="s">
        <v>258</v>
      </c>
      <c r="B84" s="299" t="s">
        <v>207</v>
      </c>
      <c r="C84" s="299" t="s">
        <v>259</v>
      </c>
      <c r="D84" s="299" t="s">
        <v>392</v>
      </c>
      <c r="E84" s="299" t="s">
        <v>260</v>
      </c>
      <c r="F84" s="312">
        <v>60</v>
      </c>
      <c r="G84" s="299" t="s">
        <v>622</v>
      </c>
      <c r="H84" s="312">
        <v>204307.52335090001</v>
      </c>
      <c r="I84" s="299" t="s">
        <v>630</v>
      </c>
    </row>
    <row r="85" spans="1:9" ht="24" customHeight="1">
      <c r="A85" s="299" t="s">
        <v>631</v>
      </c>
      <c r="B85" s="299" t="s">
        <v>207</v>
      </c>
      <c r="C85" s="299" t="s">
        <v>632</v>
      </c>
      <c r="D85" s="299" t="s">
        <v>422</v>
      </c>
      <c r="E85" s="299" t="s">
        <v>615</v>
      </c>
      <c r="F85" s="312">
        <v>59.107672000000001</v>
      </c>
      <c r="G85" s="299" t="s">
        <v>622</v>
      </c>
      <c r="H85" s="312">
        <v>204366.63102289999</v>
      </c>
      <c r="I85" s="299" t="s">
        <v>633</v>
      </c>
    </row>
    <row r="86" spans="1:9" ht="24" customHeight="1">
      <c r="A86" s="299" t="s">
        <v>634</v>
      </c>
      <c r="B86" s="299" t="s">
        <v>162</v>
      </c>
      <c r="C86" s="299" t="s">
        <v>635</v>
      </c>
      <c r="D86" s="299" t="s">
        <v>422</v>
      </c>
      <c r="E86" s="299" t="s">
        <v>164</v>
      </c>
      <c r="F86" s="312">
        <v>59</v>
      </c>
      <c r="G86" s="299" t="s">
        <v>622</v>
      </c>
      <c r="H86" s="312">
        <v>204425.63102289999</v>
      </c>
      <c r="I86" s="299" t="s">
        <v>636</v>
      </c>
    </row>
    <row r="87" spans="1:9" ht="24" customHeight="1">
      <c r="A87" s="299" t="s">
        <v>637</v>
      </c>
      <c r="B87" s="299" t="s">
        <v>219</v>
      </c>
      <c r="C87" s="299" t="s">
        <v>638</v>
      </c>
      <c r="D87" s="299" t="s">
        <v>401</v>
      </c>
      <c r="E87" s="299" t="s">
        <v>168</v>
      </c>
      <c r="F87" s="312">
        <v>57.546720000000001</v>
      </c>
      <c r="G87" s="299" t="s">
        <v>622</v>
      </c>
      <c r="H87" s="312">
        <v>204483.17774290001</v>
      </c>
      <c r="I87" s="299" t="s">
        <v>639</v>
      </c>
    </row>
    <row r="88" spans="1:9" ht="24" customHeight="1">
      <c r="A88" s="299" t="s">
        <v>640</v>
      </c>
      <c r="B88" s="299" t="s">
        <v>162</v>
      </c>
      <c r="C88" s="299" t="s">
        <v>641</v>
      </c>
      <c r="D88" s="299" t="s">
        <v>392</v>
      </c>
      <c r="E88" s="299" t="s">
        <v>168</v>
      </c>
      <c r="F88" s="312">
        <v>56.8</v>
      </c>
      <c r="G88" s="299" t="s">
        <v>622</v>
      </c>
      <c r="H88" s="312">
        <v>204539.9777429</v>
      </c>
      <c r="I88" s="299" t="s">
        <v>642</v>
      </c>
    </row>
    <row r="89" spans="1:9" ht="24" customHeight="1">
      <c r="A89" s="299" t="s">
        <v>643</v>
      </c>
      <c r="B89" s="299" t="s">
        <v>162</v>
      </c>
      <c r="C89" s="299" t="s">
        <v>644</v>
      </c>
      <c r="D89" s="299" t="s">
        <v>422</v>
      </c>
      <c r="E89" s="299" t="s">
        <v>183</v>
      </c>
      <c r="F89" s="312">
        <v>53.7</v>
      </c>
      <c r="G89" s="299" t="s">
        <v>622</v>
      </c>
      <c r="H89" s="312">
        <v>204593.67774290001</v>
      </c>
      <c r="I89" s="299" t="s">
        <v>645</v>
      </c>
    </row>
    <row r="90" spans="1:9" ht="24" customHeight="1">
      <c r="A90" s="299" t="s">
        <v>646</v>
      </c>
      <c r="B90" s="299" t="s">
        <v>162</v>
      </c>
      <c r="C90" s="299" t="s">
        <v>647</v>
      </c>
      <c r="D90" s="299" t="s">
        <v>422</v>
      </c>
      <c r="E90" s="299" t="s">
        <v>176</v>
      </c>
      <c r="F90" s="312">
        <v>53.420400000000001</v>
      </c>
      <c r="G90" s="299" t="s">
        <v>622</v>
      </c>
      <c r="H90" s="312">
        <v>204647.09814290001</v>
      </c>
      <c r="I90" s="299" t="s">
        <v>648</v>
      </c>
    </row>
    <row r="91" spans="1:9" ht="24" customHeight="1">
      <c r="A91" s="299" t="s">
        <v>649</v>
      </c>
      <c r="B91" s="299" t="s">
        <v>162</v>
      </c>
      <c r="C91" s="299" t="s">
        <v>650</v>
      </c>
      <c r="D91" s="299" t="s">
        <v>401</v>
      </c>
      <c r="E91" s="299" t="s">
        <v>168</v>
      </c>
      <c r="F91" s="312">
        <v>50.270897599999998</v>
      </c>
      <c r="G91" s="299" t="s">
        <v>651</v>
      </c>
      <c r="H91" s="312">
        <v>204697.36904049999</v>
      </c>
      <c r="I91" s="299" t="s">
        <v>652</v>
      </c>
    </row>
    <row r="92" spans="1:9" ht="24" customHeight="1">
      <c r="A92" s="299" t="s">
        <v>653</v>
      </c>
      <c r="B92" s="299" t="s">
        <v>162</v>
      </c>
      <c r="C92" s="299" t="s">
        <v>654</v>
      </c>
      <c r="D92" s="299" t="s">
        <v>392</v>
      </c>
      <c r="E92" s="299" t="s">
        <v>168</v>
      </c>
      <c r="F92" s="312">
        <v>46.453670875</v>
      </c>
      <c r="G92" s="299" t="s">
        <v>651</v>
      </c>
      <c r="H92" s="312">
        <v>204743.82271139999</v>
      </c>
      <c r="I92" s="299" t="s">
        <v>655</v>
      </c>
    </row>
    <row r="93" spans="1:9" ht="39" customHeight="1">
      <c r="A93" s="299" t="s">
        <v>656</v>
      </c>
      <c r="B93" s="299" t="s">
        <v>190</v>
      </c>
      <c r="C93" s="299" t="s">
        <v>611</v>
      </c>
      <c r="D93" s="299" t="s">
        <v>401</v>
      </c>
      <c r="E93" s="299" t="s">
        <v>168</v>
      </c>
      <c r="F93" s="312">
        <v>45.814687999999997</v>
      </c>
      <c r="G93" s="299" t="s">
        <v>651</v>
      </c>
      <c r="H93" s="312">
        <v>204789.6373994</v>
      </c>
      <c r="I93" s="299" t="s">
        <v>657</v>
      </c>
    </row>
    <row r="94" spans="1:9" ht="26.1" customHeight="1">
      <c r="A94" s="299" t="s">
        <v>658</v>
      </c>
      <c r="B94" s="299" t="s">
        <v>162</v>
      </c>
      <c r="C94" s="299" t="s">
        <v>659</v>
      </c>
      <c r="D94" s="299" t="s">
        <v>422</v>
      </c>
      <c r="E94" s="299" t="s">
        <v>204</v>
      </c>
      <c r="F94" s="312">
        <v>43.63</v>
      </c>
      <c r="G94" s="299" t="s">
        <v>651</v>
      </c>
      <c r="H94" s="312">
        <v>204833.26739940001</v>
      </c>
      <c r="I94" s="299" t="s">
        <v>660</v>
      </c>
    </row>
    <row r="95" spans="1:9" ht="24" customHeight="1">
      <c r="A95" s="299" t="s">
        <v>661</v>
      </c>
      <c r="B95" s="299" t="s">
        <v>223</v>
      </c>
      <c r="C95" s="299" t="s">
        <v>662</v>
      </c>
      <c r="D95" s="299" t="s">
        <v>392</v>
      </c>
      <c r="E95" s="299" t="s">
        <v>663</v>
      </c>
      <c r="F95" s="312">
        <v>43.2575</v>
      </c>
      <c r="G95" s="299" t="s">
        <v>651</v>
      </c>
      <c r="H95" s="312">
        <v>204876.52489940001</v>
      </c>
      <c r="I95" s="299" t="s">
        <v>664</v>
      </c>
    </row>
    <row r="96" spans="1:9" ht="39" customHeight="1">
      <c r="A96" s="299" t="s">
        <v>665</v>
      </c>
      <c r="B96" s="299" t="s">
        <v>162</v>
      </c>
      <c r="C96" s="299" t="s">
        <v>666</v>
      </c>
      <c r="D96" s="299" t="s">
        <v>392</v>
      </c>
      <c r="E96" s="299" t="s">
        <v>204</v>
      </c>
      <c r="F96" s="312">
        <v>41.972409382000002</v>
      </c>
      <c r="G96" s="299" t="s">
        <v>651</v>
      </c>
      <c r="H96" s="312">
        <v>204918.4973088</v>
      </c>
      <c r="I96" s="299" t="s">
        <v>667</v>
      </c>
    </row>
    <row r="97" spans="1:9" ht="51.95" customHeight="1">
      <c r="A97" s="299" t="s">
        <v>668</v>
      </c>
      <c r="B97" s="299" t="s">
        <v>162</v>
      </c>
      <c r="C97" s="299" t="s">
        <v>669</v>
      </c>
      <c r="D97" s="299" t="s">
        <v>401</v>
      </c>
      <c r="E97" s="299" t="s">
        <v>168</v>
      </c>
      <c r="F97" s="312">
        <v>41.367351284999998</v>
      </c>
      <c r="G97" s="299" t="s">
        <v>651</v>
      </c>
      <c r="H97" s="312">
        <v>204959.86466009999</v>
      </c>
      <c r="I97" s="299" t="s">
        <v>670</v>
      </c>
    </row>
    <row r="98" spans="1:9" ht="26.1" customHeight="1">
      <c r="A98" s="299" t="s">
        <v>671</v>
      </c>
      <c r="B98" s="299" t="s">
        <v>223</v>
      </c>
      <c r="C98" s="299" t="s">
        <v>672</v>
      </c>
      <c r="D98" s="299" t="s">
        <v>401</v>
      </c>
      <c r="E98" s="299" t="s">
        <v>260</v>
      </c>
      <c r="F98" s="312">
        <v>41.161474892000001</v>
      </c>
      <c r="G98" s="299" t="s">
        <v>651</v>
      </c>
      <c r="H98" s="312">
        <v>205001.02613499999</v>
      </c>
      <c r="I98" s="299" t="s">
        <v>673</v>
      </c>
    </row>
    <row r="99" spans="1:9" ht="24" customHeight="1">
      <c r="A99" s="299" t="s">
        <v>674</v>
      </c>
      <c r="B99" s="299" t="s">
        <v>207</v>
      </c>
      <c r="C99" s="299" t="s">
        <v>675</v>
      </c>
      <c r="D99" s="299" t="s">
        <v>422</v>
      </c>
      <c r="E99" s="299" t="s">
        <v>196</v>
      </c>
      <c r="F99" s="312">
        <v>40.977350399999999</v>
      </c>
      <c r="G99" s="299" t="s">
        <v>651</v>
      </c>
      <c r="H99" s="312">
        <v>205042.0034854</v>
      </c>
      <c r="I99" s="299" t="s">
        <v>676</v>
      </c>
    </row>
    <row r="100" spans="1:9" ht="24" customHeight="1">
      <c r="A100" s="299" t="s">
        <v>677</v>
      </c>
      <c r="B100" s="299" t="s">
        <v>223</v>
      </c>
      <c r="C100" s="299" t="s">
        <v>678</v>
      </c>
      <c r="D100" s="299" t="s">
        <v>401</v>
      </c>
      <c r="E100" s="299" t="s">
        <v>260</v>
      </c>
      <c r="F100" s="312">
        <v>39.709640059000002</v>
      </c>
      <c r="G100" s="299" t="s">
        <v>651</v>
      </c>
      <c r="H100" s="312">
        <v>205081.71312550001</v>
      </c>
      <c r="I100" s="299" t="s">
        <v>679</v>
      </c>
    </row>
    <row r="101" spans="1:9" ht="26.1" customHeight="1">
      <c r="A101" s="299" t="s">
        <v>680</v>
      </c>
      <c r="B101" s="299" t="s">
        <v>190</v>
      </c>
      <c r="C101" s="299" t="s">
        <v>681</v>
      </c>
      <c r="D101" s="299" t="s">
        <v>401</v>
      </c>
      <c r="E101" s="299" t="s">
        <v>168</v>
      </c>
      <c r="F101" s="312">
        <v>36.2611816</v>
      </c>
      <c r="G101" s="299" t="s">
        <v>651</v>
      </c>
      <c r="H101" s="312">
        <v>205117.9743071</v>
      </c>
      <c r="I101" s="299" t="s">
        <v>682</v>
      </c>
    </row>
    <row r="102" spans="1:9" ht="39" customHeight="1">
      <c r="A102" s="299" t="s">
        <v>683</v>
      </c>
      <c r="B102" s="299" t="s">
        <v>298</v>
      </c>
      <c r="C102" s="299" t="s">
        <v>684</v>
      </c>
      <c r="D102" s="299" t="s">
        <v>422</v>
      </c>
      <c r="E102" s="299" t="s">
        <v>196</v>
      </c>
      <c r="F102" s="312">
        <v>33.92</v>
      </c>
      <c r="G102" s="299" t="s">
        <v>651</v>
      </c>
      <c r="H102" s="312">
        <v>205151.89430710001</v>
      </c>
      <c r="I102" s="299" t="s">
        <v>685</v>
      </c>
    </row>
    <row r="103" spans="1:9" ht="26.1" customHeight="1">
      <c r="A103" s="299" t="s">
        <v>686</v>
      </c>
      <c r="B103" s="299" t="s">
        <v>190</v>
      </c>
      <c r="C103" s="299" t="s">
        <v>687</v>
      </c>
      <c r="D103" s="299" t="s">
        <v>392</v>
      </c>
      <c r="E103" s="299" t="s">
        <v>168</v>
      </c>
      <c r="F103" s="312">
        <v>32.479999999999997</v>
      </c>
      <c r="G103" s="299" t="s">
        <v>651</v>
      </c>
      <c r="H103" s="312">
        <v>205184.37430709999</v>
      </c>
      <c r="I103" s="299" t="s">
        <v>688</v>
      </c>
    </row>
    <row r="104" spans="1:9" ht="26.1" customHeight="1">
      <c r="A104" s="299" t="s">
        <v>689</v>
      </c>
      <c r="B104" s="299" t="s">
        <v>162</v>
      </c>
      <c r="C104" s="299" t="s">
        <v>690</v>
      </c>
      <c r="D104" s="299" t="s">
        <v>401</v>
      </c>
      <c r="E104" s="299" t="s">
        <v>168</v>
      </c>
      <c r="F104" s="312">
        <v>32.253452000000003</v>
      </c>
      <c r="G104" s="299" t="s">
        <v>651</v>
      </c>
      <c r="H104" s="312">
        <v>205216.6277591</v>
      </c>
      <c r="I104" s="299" t="s">
        <v>691</v>
      </c>
    </row>
    <row r="105" spans="1:9" ht="26.1" customHeight="1">
      <c r="A105" s="299" t="s">
        <v>692</v>
      </c>
      <c r="B105" s="299" t="s">
        <v>162</v>
      </c>
      <c r="C105" s="299" t="s">
        <v>693</v>
      </c>
      <c r="D105" s="299" t="s">
        <v>422</v>
      </c>
      <c r="E105" s="299" t="s">
        <v>204</v>
      </c>
      <c r="F105" s="312">
        <v>28.29</v>
      </c>
      <c r="G105" s="299" t="s">
        <v>694</v>
      </c>
      <c r="H105" s="312">
        <v>205244.9177591</v>
      </c>
      <c r="I105" s="299" t="s">
        <v>695</v>
      </c>
    </row>
    <row r="106" spans="1:9" ht="26.1" customHeight="1">
      <c r="A106" s="299" t="s">
        <v>696</v>
      </c>
      <c r="B106" s="299" t="s">
        <v>162</v>
      </c>
      <c r="C106" s="299" t="s">
        <v>697</v>
      </c>
      <c r="D106" s="299" t="s">
        <v>392</v>
      </c>
      <c r="E106" s="299" t="s">
        <v>168</v>
      </c>
      <c r="F106" s="312">
        <v>27.764252599999999</v>
      </c>
      <c r="G106" s="299" t="s">
        <v>694</v>
      </c>
      <c r="H106" s="312">
        <v>205272.6820117</v>
      </c>
      <c r="I106" s="299" t="s">
        <v>698</v>
      </c>
    </row>
    <row r="107" spans="1:9" ht="24" customHeight="1">
      <c r="A107" s="299" t="s">
        <v>699</v>
      </c>
      <c r="B107" s="299" t="s">
        <v>223</v>
      </c>
      <c r="C107" s="299" t="s">
        <v>700</v>
      </c>
      <c r="D107" s="299" t="s">
        <v>422</v>
      </c>
      <c r="E107" s="299" t="s">
        <v>615</v>
      </c>
      <c r="F107" s="312">
        <v>25.926912000000002</v>
      </c>
      <c r="G107" s="299" t="s">
        <v>694</v>
      </c>
      <c r="H107" s="312">
        <v>205298.6089237</v>
      </c>
      <c r="I107" s="299" t="s">
        <v>701</v>
      </c>
    </row>
    <row r="108" spans="1:9" ht="26.1" customHeight="1">
      <c r="A108" s="299" t="s">
        <v>702</v>
      </c>
      <c r="B108" s="299" t="s">
        <v>162</v>
      </c>
      <c r="C108" s="299" t="s">
        <v>703</v>
      </c>
      <c r="D108" s="299" t="s">
        <v>422</v>
      </c>
      <c r="E108" s="299" t="s">
        <v>183</v>
      </c>
      <c r="F108" s="312">
        <v>24.768899999999999</v>
      </c>
      <c r="G108" s="299" t="s">
        <v>694</v>
      </c>
      <c r="H108" s="312">
        <v>205323.37782369999</v>
      </c>
      <c r="I108" s="299" t="s">
        <v>704</v>
      </c>
    </row>
    <row r="109" spans="1:9" ht="24" customHeight="1">
      <c r="A109" s="299" t="s">
        <v>705</v>
      </c>
      <c r="B109" s="299" t="s">
        <v>162</v>
      </c>
      <c r="C109" s="299" t="s">
        <v>706</v>
      </c>
      <c r="D109" s="299" t="s">
        <v>401</v>
      </c>
      <c r="E109" s="299" t="s">
        <v>168</v>
      </c>
      <c r="F109" s="312">
        <v>24.67314352</v>
      </c>
      <c r="G109" s="299" t="s">
        <v>694</v>
      </c>
      <c r="H109" s="312">
        <v>205348.05096719999</v>
      </c>
      <c r="I109" s="299" t="s">
        <v>707</v>
      </c>
    </row>
    <row r="110" spans="1:9" ht="26.1" customHeight="1">
      <c r="A110" s="299" t="s">
        <v>708</v>
      </c>
      <c r="B110" s="299" t="s">
        <v>162</v>
      </c>
      <c r="C110" s="299" t="s">
        <v>709</v>
      </c>
      <c r="D110" s="299" t="s">
        <v>422</v>
      </c>
      <c r="E110" s="299" t="s">
        <v>204</v>
      </c>
      <c r="F110" s="312">
        <v>23.403226</v>
      </c>
      <c r="G110" s="299" t="s">
        <v>694</v>
      </c>
      <c r="H110" s="312">
        <v>205371.45419320001</v>
      </c>
      <c r="I110" s="299" t="s">
        <v>710</v>
      </c>
    </row>
    <row r="111" spans="1:9" ht="26.1" customHeight="1">
      <c r="A111" s="299" t="s">
        <v>711</v>
      </c>
      <c r="B111" s="299" t="s">
        <v>298</v>
      </c>
      <c r="C111" s="299" t="s">
        <v>712</v>
      </c>
      <c r="D111" s="299" t="s">
        <v>401</v>
      </c>
      <c r="E111" s="299" t="s">
        <v>260</v>
      </c>
      <c r="F111" s="312">
        <v>23.091200000000001</v>
      </c>
      <c r="G111" s="299" t="s">
        <v>694</v>
      </c>
      <c r="H111" s="312">
        <v>205394.54539320001</v>
      </c>
      <c r="I111" s="299" t="s">
        <v>713</v>
      </c>
    </row>
    <row r="112" spans="1:9" ht="24" customHeight="1">
      <c r="A112" s="299" t="s">
        <v>714</v>
      </c>
      <c r="B112" s="299" t="s">
        <v>162</v>
      </c>
      <c r="C112" s="299" t="s">
        <v>715</v>
      </c>
      <c r="D112" s="299" t="s">
        <v>422</v>
      </c>
      <c r="E112" s="299" t="s">
        <v>272</v>
      </c>
      <c r="F112" s="312">
        <v>22.98</v>
      </c>
      <c r="G112" s="299" t="s">
        <v>694</v>
      </c>
      <c r="H112" s="312">
        <v>205417.52539319999</v>
      </c>
      <c r="I112" s="299" t="s">
        <v>716</v>
      </c>
    </row>
    <row r="113" spans="1:9" ht="26.1" customHeight="1">
      <c r="A113" s="299" t="s">
        <v>717</v>
      </c>
      <c r="B113" s="299" t="s">
        <v>162</v>
      </c>
      <c r="C113" s="299" t="s">
        <v>718</v>
      </c>
      <c r="D113" s="299" t="s">
        <v>392</v>
      </c>
      <c r="E113" s="299" t="s">
        <v>168</v>
      </c>
      <c r="F113" s="312">
        <v>22.970984399999999</v>
      </c>
      <c r="G113" s="299" t="s">
        <v>694</v>
      </c>
      <c r="H113" s="312">
        <v>205440.49637760001</v>
      </c>
      <c r="I113" s="299" t="s">
        <v>719</v>
      </c>
    </row>
    <row r="114" spans="1:9" ht="24" customHeight="1">
      <c r="A114" s="299" t="s">
        <v>720</v>
      </c>
      <c r="B114" s="299" t="s">
        <v>207</v>
      </c>
      <c r="C114" s="299" t="s">
        <v>721</v>
      </c>
      <c r="D114" s="299" t="s">
        <v>422</v>
      </c>
      <c r="E114" s="299" t="s">
        <v>722</v>
      </c>
      <c r="F114" s="312">
        <v>22.12</v>
      </c>
      <c r="G114" s="299" t="s">
        <v>694</v>
      </c>
      <c r="H114" s="312">
        <v>205462.6163776</v>
      </c>
      <c r="I114" s="299" t="s">
        <v>723</v>
      </c>
    </row>
    <row r="115" spans="1:9" ht="26.1" customHeight="1">
      <c r="A115" s="299" t="s">
        <v>724</v>
      </c>
      <c r="B115" s="299" t="s">
        <v>162</v>
      </c>
      <c r="C115" s="299" t="s">
        <v>725</v>
      </c>
      <c r="D115" s="299" t="s">
        <v>392</v>
      </c>
      <c r="E115" s="299" t="s">
        <v>168</v>
      </c>
      <c r="F115" s="312">
        <v>21.926132653</v>
      </c>
      <c r="G115" s="299" t="s">
        <v>694</v>
      </c>
      <c r="H115" s="312">
        <v>205484.5425103</v>
      </c>
      <c r="I115" s="299" t="s">
        <v>726</v>
      </c>
    </row>
    <row r="116" spans="1:9" ht="24" customHeight="1">
      <c r="A116" s="299" t="s">
        <v>727</v>
      </c>
      <c r="B116" s="299" t="s">
        <v>207</v>
      </c>
      <c r="C116" s="299" t="s">
        <v>728</v>
      </c>
      <c r="D116" s="299" t="s">
        <v>422</v>
      </c>
      <c r="E116" s="299" t="s">
        <v>196</v>
      </c>
      <c r="F116" s="312">
        <v>21.34836</v>
      </c>
      <c r="G116" s="299" t="s">
        <v>694</v>
      </c>
      <c r="H116" s="312">
        <v>205505.89087030001</v>
      </c>
      <c r="I116" s="299" t="s">
        <v>729</v>
      </c>
    </row>
    <row r="117" spans="1:9" ht="26.1" customHeight="1">
      <c r="A117" s="299" t="s">
        <v>730</v>
      </c>
      <c r="B117" s="299" t="s">
        <v>162</v>
      </c>
      <c r="C117" s="299" t="s">
        <v>731</v>
      </c>
      <c r="D117" s="299" t="s">
        <v>422</v>
      </c>
      <c r="E117" s="299" t="s">
        <v>272</v>
      </c>
      <c r="F117" s="312">
        <v>21.099367999999998</v>
      </c>
      <c r="G117" s="299" t="s">
        <v>694</v>
      </c>
      <c r="H117" s="312">
        <v>205526.9902383</v>
      </c>
      <c r="I117" s="299" t="s">
        <v>732</v>
      </c>
    </row>
    <row r="118" spans="1:9" ht="24" customHeight="1">
      <c r="A118" s="299" t="s">
        <v>733</v>
      </c>
      <c r="B118" s="299" t="s">
        <v>223</v>
      </c>
      <c r="C118" s="299" t="s">
        <v>734</v>
      </c>
      <c r="D118" s="299" t="s">
        <v>401</v>
      </c>
      <c r="E118" s="299" t="s">
        <v>260</v>
      </c>
      <c r="F118" s="312">
        <v>20.5337</v>
      </c>
      <c r="G118" s="299" t="s">
        <v>694</v>
      </c>
      <c r="H118" s="312">
        <v>205547.5239383</v>
      </c>
      <c r="I118" s="299" t="s">
        <v>735</v>
      </c>
    </row>
    <row r="119" spans="1:9" ht="39" customHeight="1">
      <c r="A119" s="299" t="s">
        <v>736</v>
      </c>
      <c r="B119" s="299" t="s">
        <v>162</v>
      </c>
      <c r="C119" s="299" t="s">
        <v>737</v>
      </c>
      <c r="D119" s="299" t="s">
        <v>422</v>
      </c>
      <c r="E119" s="299" t="s">
        <v>204</v>
      </c>
      <c r="F119" s="312">
        <v>20.399999999999999</v>
      </c>
      <c r="G119" s="299" t="s">
        <v>694</v>
      </c>
      <c r="H119" s="312">
        <v>205567.92393829999</v>
      </c>
      <c r="I119" s="299" t="s">
        <v>738</v>
      </c>
    </row>
    <row r="120" spans="1:9" ht="24" customHeight="1">
      <c r="A120" s="299" t="s">
        <v>739</v>
      </c>
      <c r="B120" s="299" t="s">
        <v>162</v>
      </c>
      <c r="C120" s="299" t="s">
        <v>740</v>
      </c>
      <c r="D120" s="299" t="s">
        <v>422</v>
      </c>
      <c r="E120" s="299" t="s">
        <v>225</v>
      </c>
      <c r="F120" s="312">
        <v>19.871777599999998</v>
      </c>
      <c r="G120" s="299" t="s">
        <v>694</v>
      </c>
      <c r="H120" s="312">
        <v>205587.79571589999</v>
      </c>
      <c r="I120" s="299" t="s">
        <v>741</v>
      </c>
    </row>
    <row r="121" spans="1:9" ht="26.1" customHeight="1">
      <c r="A121" s="299" t="s">
        <v>742</v>
      </c>
      <c r="B121" s="299" t="s">
        <v>162</v>
      </c>
      <c r="C121" s="299" t="s">
        <v>743</v>
      </c>
      <c r="D121" s="299" t="s">
        <v>392</v>
      </c>
      <c r="E121" s="299" t="s">
        <v>168</v>
      </c>
      <c r="F121" s="312">
        <v>18.827435615999999</v>
      </c>
      <c r="G121" s="299" t="s">
        <v>694</v>
      </c>
      <c r="H121" s="312">
        <v>205606.62315150001</v>
      </c>
      <c r="I121" s="299" t="s">
        <v>744</v>
      </c>
    </row>
    <row r="122" spans="1:9" ht="26.1" customHeight="1">
      <c r="A122" s="299" t="s">
        <v>745</v>
      </c>
      <c r="B122" s="299" t="s">
        <v>162</v>
      </c>
      <c r="C122" s="299" t="s">
        <v>746</v>
      </c>
      <c r="D122" s="299" t="s">
        <v>422</v>
      </c>
      <c r="E122" s="299" t="s">
        <v>183</v>
      </c>
      <c r="F122" s="312">
        <v>18.353999999999999</v>
      </c>
      <c r="G122" s="299" t="s">
        <v>694</v>
      </c>
      <c r="H122" s="312">
        <v>205624.9771515</v>
      </c>
      <c r="I122" s="299" t="s">
        <v>747</v>
      </c>
    </row>
    <row r="123" spans="1:9" ht="26.1" customHeight="1">
      <c r="A123" s="299" t="s">
        <v>748</v>
      </c>
      <c r="B123" s="299" t="s">
        <v>162</v>
      </c>
      <c r="C123" s="299" t="s">
        <v>749</v>
      </c>
      <c r="D123" s="299" t="s">
        <v>401</v>
      </c>
      <c r="E123" s="299" t="s">
        <v>168</v>
      </c>
      <c r="F123" s="312">
        <v>17.257236792</v>
      </c>
      <c r="G123" s="299" t="s">
        <v>694</v>
      </c>
      <c r="H123" s="312">
        <v>205642.23438830001</v>
      </c>
      <c r="I123" s="299" t="s">
        <v>750</v>
      </c>
    </row>
    <row r="124" spans="1:9" ht="26.1" customHeight="1">
      <c r="A124" s="299" t="s">
        <v>751</v>
      </c>
      <c r="B124" s="299" t="s">
        <v>162</v>
      </c>
      <c r="C124" s="299" t="s">
        <v>752</v>
      </c>
      <c r="D124" s="299" t="s">
        <v>401</v>
      </c>
      <c r="E124" s="299" t="s">
        <v>168</v>
      </c>
      <c r="F124" s="312">
        <v>17.04975262</v>
      </c>
      <c r="G124" s="299" t="s">
        <v>694</v>
      </c>
      <c r="H124" s="312">
        <v>205659.28414090001</v>
      </c>
      <c r="I124" s="299" t="s">
        <v>750</v>
      </c>
    </row>
    <row r="125" spans="1:9" ht="24" customHeight="1">
      <c r="A125" s="299" t="s">
        <v>753</v>
      </c>
      <c r="B125" s="299" t="s">
        <v>162</v>
      </c>
      <c r="C125" s="299" t="s">
        <v>754</v>
      </c>
      <c r="D125" s="299" t="s">
        <v>392</v>
      </c>
      <c r="E125" s="299" t="s">
        <v>168</v>
      </c>
      <c r="F125" s="312">
        <v>16.491988800000001</v>
      </c>
      <c r="G125" s="299" t="s">
        <v>694</v>
      </c>
      <c r="H125" s="312">
        <v>205675.77612970001</v>
      </c>
      <c r="I125" s="299" t="s">
        <v>755</v>
      </c>
    </row>
    <row r="126" spans="1:9" ht="24" customHeight="1">
      <c r="A126" s="299" t="s">
        <v>756</v>
      </c>
      <c r="B126" s="299" t="s">
        <v>298</v>
      </c>
      <c r="C126" s="299" t="s">
        <v>564</v>
      </c>
      <c r="D126" s="299" t="s">
        <v>401</v>
      </c>
      <c r="E126" s="299" t="s">
        <v>260</v>
      </c>
      <c r="F126" s="312">
        <v>16.217600000000001</v>
      </c>
      <c r="G126" s="299" t="s">
        <v>694</v>
      </c>
      <c r="H126" s="312">
        <v>205691.99372970001</v>
      </c>
      <c r="I126" s="299" t="s">
        <v>757</v>
      </c>
    </row>
    <row r="127" spans="1:9" ht="26.1" customHeight="1">
      <c r="A127" s="299" t="s">
        <v>758</v>
      </c>
      <c r="B127" s="299" t="s">
        <v>162</v>
      </c>
      <c r="C127" s="299" t="s">
        <v>759</v>
      </c>
      <c r="D127" s="299" t="s">
        <v>422</v>
      </c>
      <c r="E127" s="299" t="s">
        <v>204</v>
      </c>
      <c r="F127" s="312">
        <v>15.9</v>
      </c>
      <c r="G127" s="299" t="s">
        <v>694</v>
      </c>
      <c r="H127" s="312">
        <v>205707.89372970001</v>
      </c>
      <c r="I127" s="299" t="s">
        <v>760</v>
      </c>
    </row>
    <row r="128" spans="1:9" ht="26.1" customHeight="1">
      <c r="A128" s="299" t="s">
        <v>761</v>
      </c>
      <c r="B128" s="299" t="s">
        <v>223</v>
      </c>
      <c r="C128" s="299" t="s">
        <v>762</v>
      </c>
      <c r="D128" s="299" t="s">
        <v>392</v>
      </c>
      <c r="E128" s="299" t="s">
        <v>663</v>
      </c>
      <c r="F128" s="312">
        <v>15.79655</v>
      </c>
      <c r="G128" s="299" t="s">
        <v>694</v>
      </c>
      <c r="H128" s="312">
        <v>205723.69027970001</v>
      </c>
      <c r="I128" s="299" t="s">
        <v>763</v>
      </c>
    </row>
    <row r="129" spans="1:9" ht="26.1" customHeight="1">
      <c r="A129" s="299" t="s">
        <v>764</v>
      </c>
      <c r="B129" s="299" t="s">
        <v>162</v>
      </c>
      <c r="C129" s="299" t="s">
        <v>765</v>
      </c>
      <c r="D129" s="299" t="s">
        <v>392</v>
      </c>
      <c r="E129" s="299" t="s">
        <v>168</v>
      </c>
      <c r="F129" s="312">
        <v>15.59291732</v>
      </c>
      <c r="G129" s="299" t="s">
        <v>694</v>
      </c>
      <c r="H129" s="312">
        <v>205739.28319700001</v>
      </c>
      <c r="I129" s="299" t="s">
        <v>763</v>
      </c>
    </row>
    <row r="130" spans="1:9" ht="26.1" customHeight="1">
      <c r="A130" s="299" t="s">
        <v>766</v>
      </c>
      <c r="B130" s="299" t="s">
        <v>249</v>
      </c>
      <c r="C130" s="299" t="s">
        <v>767</v>
      </c>
      <c r="D130" s="299" t="s">
        <v>422</v>
      </c>
      <c r="E130" s="299" t="s">
        <v>272</v>
      </c>
      <c r="F130" s="312">
        <v>15.404719999999999</v>
      </c>
      <c r="G130" s="299" t="s">
        <v>694</v>
      </c>
      <c r="H130" s="312">
        <v>205754.687917</v>
      </c>
      <c r="I130" s="299" t="s">
        <v>768</v>
      </c>
    </row>
    <row r="131" spans="1:9" ht="26.1" customHeight="1">
      <c r="A131" s="299" t="s">
        <v>769</v>
      </c>
      <c r="B131" s="299" t="s">
        <v>162</v>
      </c>
      <c r="C131" s="299" t="s">
        <v>770</v>
      </c>
      <c r="D131" s="299" t="s">
        <v>401</v>
      </c>
      <c r="E131" s="299" t="s">
        <v>168</v>
      </c>
      <c r="F131" s="312">
        <v>15.156276306000001</v>
      </c>
      <c r="G131" s="299" t="s">
        <v>694</v>
      </c>
      <c r="H131" s="312">
        <v>205769.8441933</v>
      </c>
      <c r="I131" s="299" t="s">
        <v>771</v>
      </c>
    </row>
    <row r="132" spans="1:9" ht="26.1" customHeight="1">
      <c r="A132" s="299" t="s">
        <v>772</v>
      </c>
      <c r="B132" s="299" t="s">
        <v>162</v>
      </c>
      <c r="C132" s="299" t="s">
        <v>773</v>
      </c>
      <c r="D132" s="299" t="s">
        <v>422</v>
      </c>
      <c r="E132" s="299" t="s">
        <v>204</v>
      </c>
      <c r="F132" s="312">
        <v>14.9175</v>
      </c>
      <c r="G132" s="299" t="s">
        <v>694</v>
      </c>
      <c r="H132" s="312">
        <v>205784.76169330001</v>
      </c>
      <c r="I132" s="299" t="s">
        <v>774</v>
      </c>
    </row>
    <row r="133" spans="1:9" ht="26.1" customHeight="1">
      <c r="A133" s="299" t="s">
        <v>775</v>
      </c>
      <c r="B133" s="299" t="s">
        <v>190</v>
      </c>
      <c r="C133" s="299" t="s">
        <v>776</v>
      </c>
      <c r="D133" s="299" t="s">
        <v>401</v>
      </c>
      <c r="E133" s="299" t="s">
        <v>168</v>
      </c>
      <c r="F133" s="312">
        <v>14.7952072</v>
      </c>
      <c r="G133" s="299" t="s">
        <v>694</v>
      </c>
      <c r="H133" s="312">
        <v>205799.5569005</v>
      </c>
      <c r="I133" s="299" t="s">
        <v>774</v>
      </c>
    </row>
    <row r="134" spans="1:9" ht="26.1" customHeight="1">
      <c r="A134" s="299" t="s">
        <v>777</v>
      </c>
      <c r="B134" s="299" t="s">
        <v>207</v>
      </c>
      <c r="C134" s="299" t="s">
        <v>778</v>
      </c>
      <c r="D134" s="299" t="s">
        <v>394</v>
      </c>
      <c r="E134" s="299" t="s">
        <v>196</v>
      </c>
      <c r="F134" s="312">
        <v>14.634767999999999</v>
      </c>
      <c r="G134" s="299" t="s">
        <v>694</v>
      </c>
      <c r="H134" s="312">
        <v>205814.19166849999</v>
      </c>
      <c r="I134" s="299" t="s">
        <v>779</v>
      </c>
    </row>
    <row r="135" spans="1:9" ht="26.1" customHeight="1">
      <c r="A135" s="299" t="s">
        <v>780</v>
      </c>
      <c r="B135" s="299" t="s">
        <v>162</v>
      </c>
      <c r="C135" s="299" t="s">
        <v>781</v>
      </c>
      <c r="D135" s="299" t="s">
        <v>392</v>
      </c>
      <c r="E135" s="299" t="s">
        <v>168</v>
      </c>
      <c r="F135" s="312">
        <v>14.203153184</v>
      </c>
      <c r="G135" s="299" t="s">
        <v>694</v>
      </c>
      <c r="H135" s="312">
        <v>205828.3948217</v>
      </c>
      <c r="I135" s="299" t="s">
        <v>782</v>
      </c>
    </row>
    <row r="136" spans="1:9" ht="26.1" customHeight="1">
      <c r="A136" s="299" t="s">
        <v>783</v>
      </c>
      <c r="B136" s="299" t="s">
        <v>190</v>
      </c>
      <c r="C136" s="299" t="s">
        <v>784</v>
      </c>
      <c r="D136" s="299" t="s">
        <v>422</v>
      </c>
      <c r="E136" s="299" t="s">
        <v>196</v>
      </c>
      <c r="F136" s="312">
        <v>14.059194785000001</v>
      </c>
      <c r="G136" s="299" t="s">
        <v>694</v>
      </c>
      <c r="H136" s="312">
        <v>205842.45401650001</v>
      </c>
      <c r="I136" s="299" t="s">
        <v>782</v>
      </c>
    </row>
    <row r="137" spans="1:9" ht="26.1" customHeight="1">
      <c r="A137" s="299" t="s">
        <v>785</v>
      </c>
      <c r="B137" s="299" t="s">
        <v>162</v>
      </c>
      <c r="C137" s="299" t="s">
        <v>786</v>
      </c>
      <c r="D137" s="299" t="s">
        <v>787</v>
      </c>
      <c r="E137" s="299" t="s">
        <v>168</v>
      </c>
      <c r="F137" s="312">
        <v>13.857423750000001</v>
      </c>
      <c r="G137" s="299" t="s">
        <v>694</v>
      </c>
      <c r="H137" s="312">
        <v>205856.31144029999</v>
      </c>
      <c r="I137" s="299" t="s">
        <v>788</v>
      </c>
    </row>
    <row r="138" spans="1:9" ht="26.1" customHeight="1">
      <c r="A138" s="299" t="s">
        <v>789</v>
      </c>
      <c r="B138" s="299" t="s">
        <v>190</v>
      </c>
      <c r="C138" s="299" t="s">
        <v>790</v>
      </c>
      <c r="D138" s="299" t="s">
        <v>422</v>
      </c>
      <c r="E138" s="299" t="s">
        <v>196</v>
      </c>
      <c r="F138" s="312">
        <v>13.284530195</v>
      </c>
      <c r="G138" s="299" t="s">
        <v>694</v>
      </c>
      <c r="H138" s="312">
        <v>205869.5959705</v>
      </c>
      <c r="I138" s="299" t="s">
        <v>791</v>
      </c>
    </row>
    <row r="139" spans="1:9" ht="26.1" customHeight="1">
      <c r="A139" s="299" t="s">
        <v>792</v>
      </c>
      <c r="B139" s="299" t="s">
        <v>249</v>
      </c>
      <c r="C139" s="299" t="s">
        <v>793</v>
      </c>
      <c r="D139" s="299" t="s">
        <v>422</v>
      </c>
      <c r="E139" s="299" t="s">
        <v>225</v>
      </c>
      <c r="F139" s="312">
        <v>12.6721024</v>
      </c>
      <c r="G139" s="299" t="s">
        <v>694</v>
      </c>
      <c r="H139" s="312">
        <v>205882.26807290001</v>
      </c>
      <c r="I139" s="299" t="s">
        <v>791</v>
      </c>
    </row>
    <row r="140" spans="1:9" ht="26.1" customHeight="1">
      <c r="A140" s="299" t="s">
        <v>794</v>
      </c>
      <c r="B140" s="299" t="s">
        <v>190</v>
      </c>
      <c r="C140" s="299" t="s">
        <v>795</v>
      </c>
      <c r="D140" s="299" t="s">
        <v>422</v>
      </c>
      <c r="E140" s="299" t="s">
        <v>196</v>
      </c>
      <c r="F140" s="312">
        <v>12.045368484999999</v>
      </c>
      <c r="G140" s="299" t="s">
        <v>694</v>
      </c>
      <c r="H140" s="312">
        <v>205894.31344140001</v>
      </c>
      <c r="I140" s="299" t="s">
        <v>796</v>
      </c>
    </row>
    <row r="141" spans="1:9" ht="26.1" customHeight="1">
      <c r="A141" s="299" t="s">
        <v>797</v>
      </c>
      <c r="B141" s="299" t="s">
        <v>162</v>
      </c>
      <c r="C141" s="299" t="s">
        <v>798</v>
      </c>
      <c r="D141" s="299" t="s">
        <v>422</v>
      </c>
      <c r="E141" s="299" t="s">
        <v>204</v>
      </c>
      <c r="F141" s="312">
        <v>11.89</v>
      </c>
      <c r="G141" s="299" t="s">
        <v>694</v>
      </c>
      <c r="H141" s="312">
        <v>205906.20344139999</v>
      </c>
      <c r="I141" s="299" t="s">
        <v>796</v>
      </c>
    </row>
    <row r="142" spans="1:9" ht="26.1" customHeight="1">
      <c r="A142" s="299" t="s">
        <v>799</v>
      </c>
      <c r="B142" s="299" t="s">
        <v>162</v>
      </c>
      <c r="C142" s="299" t="s">
        <v>800</v>
      </c>
      <c r="D142" s="299" t="s">
        <v>422</v>
      </c>
      <c r="E142" s="299" t="s">
        <v>204</v>
      </c>
      <c r="F142" s="312">
        <v>11.51</v>
      </c>
      <c r="G142" s="299" t="s">
        <v>694</v>
      </c>
      <c r="H142" s="312">
        <v>205917.7134414</v>
      </c>
      <c r="I142" s="299" t="s">
        <v>801</v>
      </c>
    </row>
    <row r="143" spans="1:9" ht="26.1" customHeight="1">
      <c r="A143" s="299" t="s">
        <v>802</v>
      </c>
      <c r="B143" s="299" t="s">
        <v>207</v>
      </c>
      <c r="C143" s="299" t="s">
        <v>803</v>
      </c>
      <c r="D143" s="299" t="s">
        <v>422</v>
      </c>
      <c r="E143" s="299" t="s">
        <v>196</v>
      </c>
      <c r="F143" s="312">
        <v>10.6572636</v>
      </c>
      <c r="G143" s="299" t="s">
        <v>694</v>
      </c>
      <c r="H143" s="312">
        <v>205928.37070500001</v>
      </c>
      <c r="I143" s="299" t="s">
        <v>804</v>
      </c>
    </row>
    <row r="144" spans="1:9" ht="26.1" customHeight="1">
      <c r="A144" s="299" t="s">
        <v>805</v>
      </c>
      <c r="B144" s="299" t="s">
        <v>223</v>
      </c>
      <c r="C144" s="299" t="s">
        <v>806</v>
      </c>
      <c r="D144" s="299" t="s">
        <v>401</v>
      </c>
      <c r="E144" s="299" t="s">
        <v>260</v>
      </c>
      <c r="F144" s="312">
        <v>10.26685</v>
      </c>
      <c r="G144" s="299" t="s">
        <v>807</v>
      </c>
      <c r="H144" s="312">
        <v>205938.63755499999</v>
      </c>
      <c r="I144" s="299" t="s">
        <v>804</v>
      </c>
    </row>
    <row r="145" spans="1:9" ht="26.1" customHeight="1">
      <c r="A145" s="299" t="s">
        <v>808</v>
      </c>
      <c r="B145" s="299" t="s">
        <v>162</v>
      </c>
      <c r="C145" s="299" t="s">
        <v>809</v>
      </c>
      <c r="D145" s="299" t="s">
        <v>392</v>
      </c>
      <c r="E145" s="299" t="s">
        <v>204</v>
      </c>
      <c r="F145" s="312">
        <v>9.8779415460000006</v>
      </c>
      <c r="G145" s="299" t="s">
        <v>807</v>
      </c>
      <c r="H145" s="312">
        <v>205948.51549650001</v>
      </c>
      <c r="I145" s="299" t="s">
        <v>810</v>
      </c>
    </row>
    <row r="146" spans="1:9" ht="26.1" customHeight="1">
      <c r="A146" s="299" t="s">
        <v>811</v>
      </c>
      <c r="B146" s="299" t="s">
        <v>162</v>
      </c>
      <c r="C146" s="299" t="s">
        <v>812</v>
      </c>
      <c r="D146" s="299" t="s">
        <v>422</v>
      </c>
      <c r="E146" s="299" t="s">
        <v>176</v>
      </c>
      <c r="F146" s="312">
        <v>9.8378010000000007</v>
      </c>
      <c r="G146" s="299" t="s">
        <v>807</v>
      </c>
      <c r="H146" s="312">
        <v>205958.3532975</v>
      </c>
      <c r="I146" s="299" t="s">
        <v>810</v>
      </c>
    </row>
    <row r="147" spans="1:9" ht="26.1" customHeight="1">
      <c r="A147" s="299" t="s">
        <v>813</v>
      </c>
      <c r="B147" s="299" t="s">
        <v>162</v>
      </c>
      <c r="C147" s="299" t="s">
        <v>814</v>
      </c>
      <c r="D147" s="299" t="s">
        <v>422</v>
      </c>
      <c r="E147" s="299" t="s">
        <v>204</v>
      </c>
      <c r="F147" s="312">
        <v>9.56</v>
      </c>
      <c r="G147" s="299" t="s">
        <v>807</v>
      </c>
      <c r="H147" s="312">
        <v>205967.9132975</v>
      </c>
      <c r="I147" s="299" t="s">
        <v>810</v>
      </c>
    </row>
    <row r="148" spans="1:9" ht="26.1" customHeight="1">
      <c r="A148" s="299" t="s">
        <v>815</v>
      </c>
      <c r="B148" s="299" t="s">
        <v>162</v>
      </c>
      <c r="C148" s="299" t="s">
        <v>816</v>
      </c>
      <c r="D148" s="299" t="s">
        <v>422</v>
      </c>
      <c r="E148" s="299" t="s">
        <v>204</v>
      </c>
      <c r="F148" s="312">
        <v>9.1990800000000004</v>
      </c>
      <c r="G148" s="299" t="s">
        <v>807</v>
      </c>
      <c r="H148" s="312">
        <v>205977.11237749999</v>
      </c>
      <c r="I148" s="299" t="s">
        <v>817</v>
      </c>
    </row>
    <row r="149" spans="1:9" ht="26.1" customHeight="1">
      <c r="A149" s="299" t="s">
        <v>818</v>
      </c>
      <c r="B149" s="299" t="s">
        <v>162</v>
      </c>
      <c r="C149" s="299" t="s">
        <v>819</v>
      </c>
      <c r="D149" s="299" t="s">
        <v>422</v>
      </c>
      <c r="E149" s="299" t="s">
        <v>225</v>
      </c>
      <c r="F149" s="312">
        <v>8.5272000000000006</v>
      </c>
      <c r="G149" s="299" t="s">
        <v>807</v>
      </c>
      <c r="H149" s="312">
        <v>205985.6395775</v>
      </c>
      <c r="I149" s="299" t="s">
        <v>817</v>
      </c>
    </row>
    <row r="150" spans="1:9" ht="26.1" customHeight="1">
      <c r="A150" s="299" t="s">
        <v>820</v>
      </c>
      <c r="B150" s="299" t="s">
        <v>223</v>
      </c>
      <c r="C150" s="299" t="s">
        <v>821</v>
      </c>
      <c r="D150" s="299" t="s">
        <v>422</v>
      </c>
      <c r="E150" s="299" t="s">
        <v>225</v>
      </c>
      <c r="F150" s="312">
        <v>8.4572611200000001</v>
      </c>
      <c r="G150" s="299" t="s">
        <v>807</v>
      </c>
      <c r="H150" s="312">
        <v>205994.0968386</v>
      </c>
      <c r="I150" s="299" t="s">
        <v>822</v>
      </c>
    </row>
    <row r="151" spans="1:9" ht="26.1" customHeight="1">
      <c r="A151" s="299" t="s">
        <v>823</v>
      </c>
      <c r="B151" s="299" t="s">
        <v>162</v>
      </c>
      <c r="C151" s="299" t="s">
        <v>824</v>
      </c>
      <c r="D151" s="299" t="s">
        <v>422</v>
      </c>
      <c r="E151" s="299" t="s">
        <v>204</v>
      </c>
      <c r="F151" s="312">
        <v>8.2200000000000006</v>
      </c>
      <c r="G151" s="299" t="s">
        <v>807</v>
      </c>
      <c r="H151" s="312">
        <v>206002.3168386</v>
      </c>
      <c r="I151" s="299" t="s">
        <v>822</v>
      </c>
    </row>
    <row r="152" spans="1:9" ht="26.1" customHeight="1">
      <c r="A152" s="299" t="s">
        <v>825</v>
      </c>
      <c r="B152" s="299" t="s">
        <v>162</v>
      </c>
      <c r="C152" s="299" t="s">
        <v>826</v>
      </c>
      <c r="D152" s="299" t="s">
        <v>422</v>
      </c>
      <c r="E152" s="299" t="s">
        <v>225</v>
      </c>
      <c r="F152" s="312">
        <v>7.9847315820000002</v>
      </c>
      <c r="G152" s="299" t="s">
        <v>807</v>
      </c>
      <c r="H152" s="312">
        <v>206010.30157020001</v>
      </c>
      <c r="I152" s="299" t="s">
        <v>827</v>
      </c>
    </row>
    <row r="153" spans="1:9" ht="25.5" customHeight="1">
      <c r="A153" s="299" t="s">
        <v>828</v>
      </c>
      <c r="B153" s="299" t="s">
        <v>162</v>
      </c>
      <c r="C153" s="299" t="s">
        <v>829</v>
      </c>
      <c r="D153" s="299" t="s">
        <v>422</v>
      </c>
      <c r="E153" s="299" t="s">
        <v>204</v>
      </c>
      <c r="F153" s="312">
        <v>7.62155702</v>
      </c>
      <c r="G153" s="299" t="s">
        <v>807</v>
      </c>
      <c r="H153" s="312">
        <v>206017.92312719999</v>
      </c>
      <c r="I153" s="299" t="s">
        <v>827</v>
      </c>
    </row>
    <row r="154" spans="1:9" ht="26.1" customHeight="1">
      <c r="A154" s="299" t="s">
        <v>830</v>
      </c>
      <c r="B154" s="299" t="s">
        <v>207</v>
      </c>
      <c r="C154" s="299" t="s">
        <v>831</v>
      </c>
      <c r="D154" s="299" t="s">
        <v>422</v>
      </c>
      <c r="E154" s="299" t="s">
        <v>196</v>
      </c>
      <c r="F154" s="312">
        <v>7.5538692000000003</v>
      </c>
      <c r="G154" s="299" t="s">
        <v>807</v>
      </c>
      <c r="H154" s="312">
        <v>206025.47699639999</v>
      </c>
      <c r="I154" s="299" t="s">
        <v>827</v>
      </c>
    </row>
    <row r="155" spans="1:9" ht="26.1" customHeight="1">
      <c r="A155" s="299" t="s">
        <v>832</v>
      </c>
      <c r="B155" s="299" t="s">
        <v>223</v>
      </c>
      <c r="C155" s="299" t="s">
        <v>833</v>
      </c>
      <c r="D155" s="299" t="s">
        <v>422</v>
      </c>
      <c r="E155" s="299" t="s">
        <v>225</v>
      </c>
      <c r="F155" s="312">
        <v>7.5337542720000004</v>
      </c>
      <c r="G155" s="299" t="s">
        <v>807</v>
      </c>
      <c r="H155" s="312">
        <v>206033.01075069999</v>
      </c>
      <c r="I155" s="299" t="s">
        <v>834</v>
      </c>
    </row>
    <row r="156" spans="1:9" ht="26.1" customHeight="1">
      <c r="A156" s="299" t="s">
        <v>835</v>
      </c>
      <c r="B156" s="299" t="s">
        <v>249</v>
      </c>
      <c r="C156" s="299" t="s">
        <v>836</v>
      </c>
      <c r="D156" s="299" t="s">
        <v>422</v>
      </c>
      <c r="E156" s="299" t="s">
        <v>225</v>
      </c>
      <c r="F156" s="312">
        <v>7.0312000000000001</v>
      </c>
      <c r="G156" s="299" t="s">
        <v>807</v>
      </c>
      <c r="H156" s="312">
        <v>206040.04195069999</v>
      </c>
      <c r="I156" s="299" t="s">
        <v>834</v>
      </c>
    </row>
    <row r="157" spans="1:9" ht="26.1" customHeight="1">
      <c r="A157" s="299" t="s">
        <v>837</v>
      </c>
      <c r="B157" s="299" t="s">
        <v>249</v>
      </c>
      <c r="C157" s="299" t="s">
        <v>838</v>
      </c>
      <c r="D157" s="299" t="s">
        <v>422</v>
      </c>
      <c r="E157" s="299" t="s">
        <v>225</v>
      </c>
      <c r="F157" s="312">
        <v>6.9943895999999999</v>
      </c>
      <c r="G157" s="299" t="s">
        <v>807</v>
      </c>
      <c r="H157" s="312">
        <v>206047.03634029999</v>
      </c>
      <c r="I157" s="299" t="s">
        <v>834</v>
      </c>
    </row>
    <row r="158" spans="1:9" ht="26.1" customHeight="1">
      <c r="A158" s="299" t="s">
        <v>839</v>
      </c>
      <c r="B158" s="299" t="s">
        <v>190</v>
      </c>
      <c r="C158" s="299" t="s">
        <v>840</v>
      </c>
      <c r="D158" s="299" t="s">
        <v>422</v>
      </c>
      <c r="E158" s="299" t="s">
        <v>196</v>
      </c>
      <c r="F158" s="312">
        <v>6.9699930300000004</v>
      </c>
      <c r="G158" s="299" t="s">
        <v>807</v>
      </c>
      <c r="H158" s="312">
        <v>206054.0063333</v>
      </c>
      <c r="I158" s="299" t="s">
        <v>841</v>
      </c>
    </row>
    <row r="159" spans="1:9" ht="26.1" customHeight="1">
      <c r="A159" s="299" t="s">
        <v>842</v>
      </c>
      <c r="B159" s="299" t="s">
        <v>162</v>
      </c>
      <c r="C159" s="299" t="s">
        <v>843</v>
      </c>
      <c r="D159" s="299" t="s">
        <v>422</v>
      </c>
      <c r="E159" s="299" t="s">
        <v>272</v>
      </c>
      <c r="F159" s="312">
        <v>6.5959830000000004</v>
      </c>
      <c r="G159" s="299" t="s">
        <v>807</v>
      </c>
      <c r="H159" s="312">
        <v>206060.60231630001</v>
      </c>
      <c r="I159" s="299" t="s">
        <v>841</v>
      </c>
    </row>
    <row r="160" spans="1:9" ht="26.1" customHeight="1">
      <c r="A160" s="299" t="s">
        <v>844</v>
      </c>
      <c r="B160" s="299" t="s">
        <v>162</v>
      </c>
      <c r="C160" s="299" t="s">
        <v>845</v>
      </c>
      <c r="D160" s="299" t="s">
        <v>422</v>
      </c>
      <c r="E160" s="299" t="s">
        <v>272</v>
      </c>
      <c r="F160" s="312">
        <v>6.5142990000000003</v>
      </c>
      <c r="G160" s="299" t="s">
        <v>807</v>
      </c>
      <c r="H160" s="312">
        <v>206067.11661530001</v>
      </c>
      <c r="I160" s="299" t="s">
        <v>841</v>
      </c>
    </row>
    <row r="161" spans="1:9" ht="26.1" customHeight="1">
      <c r="A161" s="299" t="s">
        <v>846</v>
      </c>
      <c r="B161" s="299" t="s">
        <v>162</v>
      </c>
      <c r="C161" s="299" t="s">
        <v>847</v>
      </c>
      <c r="D161" s="299" t="s">
        <v>422</v>
      </c>
      <c r="E161" s="299" t="s">
        <v>204</v>
      </c>
      <c r="F161" s="312">
        <v>6.12</v>
      </c>
      <c r="G161" s="299" t="s">
        <v>807</v>
      </c>
      <c r="H161" s="312">
        <v>206073.2366153</v>
      </c>
      <c r="I161" s="299" t="s">
        <v>848</v>
      </c>
    </row>
    <row r="162" spans="1:9" ht="15">
      <c r="A162" s="299" t="s">
        <v>849</v>
      </c>
      <c r="B162" s="299" t="s">
        <v>162</v>
      </c>
      <c r="C162" s="299" t="s">
        <v>850</v>
      </c>
      <c r="D162" s="299" t="s">
        <v>422</v>
      </c>
      <c r="E162" s="299" t="s">
        <v>272</v>
      </c>
      <c r="F162" s="312">
        <v>6.0896520000000001</v>
      </c>
      <c r="G162" s="299" t="s">
        <v>807</v>
      </c>
      <c r="H162" s="312">
        <v>206079.3262673</v>
      </c>
      <c r="I162" s="299" t="s">
        <v>848</v>
      </c>
    </row>
    <row r="163" spans="1:9" ht="30">
      <c r="A163" s="299" t="s">
        <v>851</v>
      </c>
      <c r="B163" s="299" t="s">
        <v>162</v>
      </c>
      <c r="C163" s="299" t="s">
        <v>852</v>
      </c>
      <c r="D163" s="299" t="s">
        <v>422</v>
      </c>
      <c r="E163" s="299" t="s">
        <v>204</v>
      </c>
      <c r="F163" s="312">
        <v>5.92</v>
      </c>
      <c r="G163" s="299" t="s">
        <v>807</v>
      </c>
      <c r="H163" s="312">
        <v>206085.24626730001</v>
      </c>
      <c r="I163" s="299" t="s">
        <v>848</v>
      </c>
    </row>
    <row r="164" spans="1:9" ht="14.25" customHeight="1">
      <c r="A164" s="299" t="s">
        <v>853</v>
      </c>
      <c r="B164" s="299" t="s">
        <v>190</v>
      </c>
      <c r="C164" s="299" t="s">
        <v>854</v>
      </c>
      <c r="D164" s="299" t="s">
        <v>422</v>
      </c>
      <c r="E164" s="299" t="s">
        <v>855</v>
      </c>
      <c r="F164" s="312">
        <v>5.64</v>
      </c>
      <c r="G164" s="299" t="s">
        <v>807</v>
      </c>
      <c r="H164" s="312">
        <v>206090.8862673</v>
      </c>
      <c r="I164" s="299" t="s">
        <v>848</v>
      </c>
    </row>
    <row r="165" spans="1:9" ht="15">
      <c r="A165" s="299" t="s">
        <v>856</v>
      </c>
      <c r="B165" s="299" t="s">
        <v>162</v>
      </c>
      <c r="C165" s="299" t="s">
        <v>857</v>
      </c>
      <c r="D165" s="299" t="s">
        <v>401</v>
      </c>
      <c r="E165" s="299" t="s">
        <v>168</v>
      </c>
      <c r="F165" s="312">
        <v>5.3945562000000002</v>
      </c>
      <c r="G165" s="299" t="s">
        <v>807</v>
      </c>
      <c r="H165" s="312">
        <v>206096.28082350001</v>
      </c>
      <c r="I165" s="299" t="s">
        <v>858</v>
      </c>
    </row>
    <row r="166" spans="1:9" ht="30">
      <c r="A166" s="299" t="s">
        <v>859</v>
      </c>
      <c r="B166" s="299" t="s">
        <v>162</v>
      </c>
      <c r="C166" s="299" t="s">
        <v>860</v>
      </c>
      <c r="D166" s="299" t="s">
        <v>422</v>
      </c>
      <c r="E166" s="299" t="s">
        <v>204</v>
      </c>
      <c r="F166" s="312">
        <v>5.33</v>
      </c>
      <c r="G166" s="299" t="s">
        <v>807</v>
      </c>
      <c r="H166" s="312">
        <v>206101.6108235</v>
      </c>
      <c r="I166" s="299" t="s">
        <v>858</v>
      </c>
    </row>
    <row r="167" spans="1:9" ht="30">
      <c r="A167" s="299" t="s">
        <v>861</v>
      </c>
      <c r="B167" s="299" t="s">
        <v>162</v>
      </c>
      <c r="C167" s="299" t="s">
        <v>862</v>
      </c>
      <c r="D167" s="299" t="s">
        <v>392</v>
      </c>
      <c r="E167" s="299" t="s">
        <v>168</v>
      </c>
      <c r="F167" s="312">
        <v>4.9403302399999998</v>
      </c>
      <c r="G167" s="299" t="s">
        <v>807</v>
      </c>
      <c r="H167" s="312">
        <v>206106.55115370001</v>
      </c>
      <c r="I167" s="299" t="s">
        <v>858</v>
      </c>
    </row>
    <row r="168" spans="1:9" ht="15">
      <c r="A168" s="299" t="s">
        <v>863</v>
      </c>
      <c r="B168" s="299" t="s">
        <v>162</v>
      </c>
      <c r="C168" s="299" t="s">
        <v>864</v>
      </c>
      <c r="D168" s="299" t="s">
        <v>422</v>
      </c>
      <c r="E168" s="299" t="s">
        <v>176</v>
      </c>
      <c r="F168" s="312">
        <v>4.8504434999999999</v>
      </c>
      <c r="G168" s="299" t="s">
        <v>807</v>
      </c>
      <c r="H168" s="312">
        <v>206111.40159719999</v>
      </c>
      <c r="I168" s="299" t="s">
        <v>858</v>
      </c>
    </row>
    <row r="169" spans="1:9" ht="15">
      <c r="A169" s="299" t="s">
        <v>865</v>
      </c>
      <c r="B169" s="299" t="s">
        <v>162</v>
      </c>
      <c r="C169" s="299" t="s">
        <v>866</v>
      </c>
      <c r="D169" s="299" t="s">
        <v>422</v>
      </c>
      <c r="E169" s="299" t="s">
        <v>272</v>
      </c>
      <c r="F169" s="312">
        <v>4.8392996249999998</v>
      </c>
      <c r="G169" s="299" t="s">
        <v>807</v>
      </c>
      <c r="H169" s="312">
        <v>206116.24089680001</v>
      </c>
      <c r="I169" s="299" t="s">
        <v>867</v>
      </c>
    </row>
    <row r="170" spans="1:9" ht="30">
      <c r="A170" s="299" t="s">
        <v>868</v>
      </c>
      <c r="B170" s="299" t="s">
        <v>190</v>
      </c>
      <c r="C170" s="299" t="s">
        <v>869</v>
      </c>
      <c r="D170" s="299" t="s">
        <v>422</v>
      </c>
      <c r="E170" s="299" t="s">
        <v>855</v>
      </c>
      <c r="F170" s="312">
        <v>4.5999999999999996</v>
      </c>
      <c r="G170" s="299" t="s">
        <v>807</v>
      </c>
      <c r="H170" s="312">
        <v>206120.84089679999</v>
      </c>
      <c r="I170" s="299" t="s">
        <v>867</v>
      </c>
    </row>
    <row r="171" spans="1:9" ht="30">
      <c r="A171" s="299" t="s">
        <v>870</v>
      </c>
      <c r="B171" s="299" t="s">
        <v>162</v>
      </c>
      <c r="C171" s="299" t="s">
        <v>871</v>
      </c>
      <c r="D171" s="299" t="s">
        <v>392</v>
      </c>
      <c r="E171" s="299" t="s">
        <v>168</v>
      </c>
      <c r="F171" s="312">
        <v>4.5470963080000004</v>
      </c>
      <c r="G171" s="299" t="s">
        <v>807</v>
      </c>
      <c r="H171" s="312">
        <v>206125.38799310001</v>
      </c>
      <c r="I171" s="299" t="s">
        <v>867</v>
      </c>
    </row>
    <row r="172" spans="1:9" ht="30">
      <c r="A172" s="299" t="s">
        <v>872</v>
      </c>
      <c r="B172" s="299" t="s">
        <v>162</v>
      </c>
      <c r="C172" s="299" t="s">
        <v>873</v>
      </c>
      <c r="D172" s="299" t="s">
        <v>422</v>
      </c>
      <c r="E172" s="299" t="s">
        <v>204</v>
      </c>
      <c r="F172" s="312">
        <v>4.24</v>
      </c>
      <c r="G172" s="299" t="s">
        <v>807</v>
      </c>
      <c r="H172" s="312">
        <v>206129.6279931</v>
      </c>
      <c r="I172" s="299" t="s">
        <v>867</v>
      </c>
    </row>
    <row r="173" spans="1:9" ht="30">
      <c r="A173" s="299" t="s">
        <v>874</v>
      </c>
      <c r="B173" s="299" t="s">
        <v>311</v>
      </c>
      <c r="C173" s="299" t="s">
        <v>875</v>
      </c>
      <c r="D173" s="299" t="s">
        <v>392</v>
      </c>
      <c r="E173" s="299" t="s">
        <v>168</v>
      </c>
      <c r="F173" s="312">
        <v>4.11775</v>
      </c>
      <c r="G173" s="299" t="s">
        <v>807</v>
      </c>
      <c r="H173" s="312">
        <v>206133.74574310001</v>
      </c>
      <c r="I173" s="299" t="s">
        <v>867</v>
      </c>
    </row>
    <row r="174" spans="1:9" ht="15">
      <c r="A174" s="299" t="s">
        <v>876</v>
      </c>
      <c r="B174" s="299" t="s">
        <v>162</v>
      </c>
      <c r="C174" s="299" t="s">
        <v>877</v>
      </c>
      <c r="D174" s="299" t="s">
        <v>422</v>
      </c>
      <c r="E174" s="299" t="s">
        <v>204</v>
      </c>
      <c r="F174" s="312">
        <v>4.1126399999999999</v>
      </c>
      <c r="G174" s="299" t="s">
        <v>807</v>
      </c>
      <c r="H174" s="312">
        <v>206137.85838310001</v>
      </c>
      <c r="I174" s="299" t="s">
        <v>878</v>
      </c>
    </row>
    <row r="175" spans="1:9" ht="30">
      <c r="A175" s="299" t="s">
        <v>879</v>
      </c>
      <c r="B175" s="299" t="s">
        <v>162</v>
      </c>
      <c r="C175" s="299" t="s">
        <v>880</v>
      </c>
      <c r="D175" s="299" t="s">
        <v>422</v>
      </c>
      <c r="E175" s="299" t="s">
        <v>183</v>
      </c>
      <c r="F175" s="312">
        <v>4.052664</v>
      </c>
      <c r="G175" s="299" t="s">
        <v>807</v>
      </c>
      <c r="H175" s="312">
        <v>206141.9110471</v>
      </c>
      <c r="I175" s="299" t="s">
        <v>878</v>
      </c>
    </row>
    <row r="176" spans="1:9" ht="15">
      <c r="A176" s="299" t="s">
        <v>881</v>
      </c>
      <c r="B176" s="299" t="s">
        <v>162</v>
      </c>
      <c r="C176" s="299" t="s">
        <v>882</v>
      </c>
      <c r="D176" s="299" t="s">
        <v>422</v>
      </c>
      <c r="E176" s="299" t="s">
        <v>204</v>
      </c>
      <c r="F176" s="312">
        <v>3.79</v>
      </c>
      <c r="G176" s="299" t="s">
        <v>807</v>
      </c>
      <c r="H176" s="312">
        <v>206145.70104710001</v>
      </c>
      <c r="I176" s="299" t="s">
        <v>878</v>
      </c>
    </row>
    <row r="177" spans="1:9" ht="15">
      <c r="A177" s="299" t="s">
        <v>883</v>
      </c>
      <c r="B177" s="299" t="s">
        <v>207</v>
      </c>
      <c r="C177" s="299" t="s">
        <v>884</v>
      </c>
      <c r="D177" s="299" t="s">
        <v>394</v>
      </c>
      <c r="E177" s="299" t="s">
        <v>722</v>
      </c>
      <c r="F177" s="312">
        <v>3.45024</v>
      </c>
      <c r="G177" s="299" t="s">
        <v>807</v>
      </c>
      <c r="H177" s="312">
        <v>206149.15128709999</v>
      </c>
      <c r="I177" s="299" t="s">
        <v>878</v>
      </c>
    </row>
    <row r="178" spans="1:9" ht="45">
      <c r="A178" s="299" t="s">
        <v>885</v>
      </c>
      <c r="B178" s="299" t="s">
        <v>223</v>
      </c>
      <c r="C178" s="299" t="s">
        <v>886</v>
      </c>
      <c r="D178" s="299" t="s">
        <v>392</v>
      </c>
      <c r="E178" s="299" t="s">
        <v>663</v>
      </c>
      <c r="F178" s="312">
        <v>3.2702444279999998</v>
      </c>
      <c r="G178" s="299" t="s">
        <v>807</v>
      </c>
      <c r="H178" s="312">
        <v>206152.4215315</v>
      </c>
      <c r="I178" s="299" t="s">
        <v>878</v>
      </c>
    </row>
    <row r="179" spans="1:9" ht="30">
      <c r="A179" s="299" t="s">
        <v>887</v>
      </c>
      <c r="B179" s="299" t="s">
        <v>190</v>
      </c>
      <c r="C179" s="299" t="s">
        <v>888</v>
      </c>
      <c r="D179" s="299" t="s">
        <v>422</v>
      </c>
      <c r="E179" s="299" t="s">
        <v>855</v>
      </c>
      <c r="F179" s="312">
        <v>3.24</v>
      </c>
      <c r="G179" s="299" t="s">
        <v>807</v>
      </c>
      <c r="H179" s="312">
        <v>206155.66153149999</v>
      </c>
      <c r="I179" s="299" t="s">
        <v>889</v>
      </c>
    </row>
    <row r="180" spans="1:9" ht="30">
      <c r="A180" s="299" t="s">
        <v>890</v>
      </c>
      <c r="B180" s="299" t="s">
        <v>190</v>
      </c>
      <c r="C180" s="299" t="s">
        <v>891</v>
      </c>
      <c r="D180" s="299" t="s">
        <v>422</v>
      </c>
      <c r="E180" s="299" t="s">
        <v>855</v>
      </c>
      <c r="F180" s="312">
        <v>3.08</v>
      </c>
      <c r="G180" s="299" t="s">
        <v>807</v>
      </c>
      <c r="H180" s="312">
        <v>206158.74153150001</v>
      </c>
      <c r="I180" s="299" t="s">
        <v>889</v>
      </c>
    </row>
    <row r="181" spans="1:9" ht="30">
      <c r="A181" s="299" t="s">
        <v>892</v>
      </c>
      <c r="B181" s="299" t="s">
        <v>162</v>
      </c>
      <c r="C181" s="299" t="s">
        <v>893</v>
      </c>
      <c r="D181" s="299" t="s">
        <v>422</v>
      </c>
      <c r="E181" s="299" t="s">
        <v>204</v>
      </c>
      <c r="F181" s="312">
        <v>3.0037500000000001</v>
      </c>
      <c r="G181" s="299" t="s">
        <v>807</v>
      </c>
      <c r="H181" s="312">
        <v>206161.74528150001</v>
      </c>
      <c r="I181" s="299" t="s">
        <v>889</v>
      </c>
    </row>
    <row r="182" spans="1:9" ht="15">
      <c r="A182" s="299" t="s">
        <v>894</v>
      </c>
      <c r="B182" s="299" t="s">
        <v>162</v>
      </c>
      <c r="C182" s="299" t="s">
        <v>895</v>
      </c>
      <c r="D182" s="299" t="s">
        <v>422</v>
      </c>
      <c r="E182" s="299" t="s">
        <v>204</v>
      </c>
      <c r="F182" s="312">
        <v>2.99552</v>
      </c>
      <c r="G182" s="299" t="s">
        <v>807</v>
      </c>
      <c r="H182" s="312">
        <v>206164.74080150001</v>
      </c>
      <c r="I182" s="299" t="s">
        <v>889</v>
      </c>
    </row>
    <row r="183" spans="1:9" ht="30">
      <c r="A183" s="299" t="s">
        <v>896</v>
      </c>
      <c r="B183" s="299" t="s">
        <v>311</v>
      </c>
      <c r="C183" s="299" t="s">
        <v>897</v>
      </c>
      <c r="D183" s="299" t="s">
        <v>392</v>
      </c>
      <c r="E183" s="299" t="s">
        <v>168</v>
      </c>
      <c r="F183" s="312">
        <v>2.9753750000000001</v>
      </c>
      <c r="G183" s="299" t="s">
        <v>807</v>
      </c>
      <c r="H183" s="312">
        <v>206167.71617649999</v>
      </c>
      <c r="I183" s="299" t="s">
        <v>889</v>
      </c>
    </row>
    <row r="184" spans="1:9" ht="15">
      <c r="A184" s="299" t="s">
        <v>898</v>
      </c>
      <c r="B184" s="299" t="s">
        <v>207</v>
      </c>
      <c r="C184" s="299" t="s">
        <v>899</v>
      </c>
      <c r="D184" s="299" t="s">
        <v>422</v>
      </c>
      <c r="E184" s="299" t="s">
        <v>196</v>
      </c>
      <c r="F184" s="312">
        <v>2.7</v>
      </c>
      <c r="G184" s="299" t="s">
        <v>807</v>
      </c>
      <c r="H184" s="312">
        <v>206170.4161765</v>
      </c>
      <c r="I184" s="299" t="s">
        <v>889</v>
      </c>
    </row>
    <row r="185" spans="1:9" ht="30">
      <c r="A185" s="299" t="s">
        <v>900</v>
      </c>
      <c r="B185" s="299" t="s">
        <v>162</v>
      </c>
      <c r="C185" s="299" t="s">
        <v>901</v>
      </c>
      <c r="D185" s="299" t="s">
        <v>422</v>
      </c>
      <c r="E185" s="299" t="s">
        <v>204</v>
      </c>
      <c r="F185" s="312">
        <v>2.48</v>
      </c>
      <c r="G185" s="299" t="s">
        <v>807</v>
      </c>
      <c r="H185" s="312">
        <v>206172.89617650001</v>
      </c>
      <c r="I185" s="299" t="s">
        <v>889</v>
      </c>
    </row>
    <row r="186" spans="1:9" ht="30">
      <c r="A186" s="299" t="s">
        <v>902</v>
      </c>
      <c r="B186" s="299" t="s">
        <v>162</v>
      </c>
      <c r="C186" s="299" t="s">
        <v>903</v>
      </c>
      <c r="D186" s="299" t="s">
        <v>422</v>
      </c>
      <c r="E186" s="299" t="s">
        <v>176</v>
      </c>
      <c r="F186" s="312">
        <v>2.3999579999999998</v>
      </c>
      <c r="G186" s="299" t="s">
        <v>807</v>
      </c>
      <c r="H186" s="312">
        <v>206175.29613450001</v>
      </c>
      <c r="I186" s="299" t="s">
        <v>904</v>
      </c>
    </row>
    <row r="187" spans="1:9" ht="30">
      <c r="A187" s="299" t="s">
        <v>905</v>
      </c>
      <c r="B187" s="299" t="s">
        <v>190</v>
      </c>
      <c r="C187" s="299" t="s">
        <v>906</v>
      </c>
      <c r="D187" s="299" t="s">
        <v>422</v>
      </c>
      <c r="E187" s="299" t="s">
        <v>855</v>
      </c>
      <c r="F187" s="312">
        <v>2.2400000000000002</v>
      </c>
      <c r="G187" s="299" t="s">
        <v>807</v>
      </c>
      <c r="H187" s="312">
        <v>206177.5361345</v>
      </c>
      <c r="I187" s="299" t="s">
        <v>904</v>
      </c>
    </row>
    <row r="188" spans="1:9" ht="45">
      <c r="A188" s="299" t="s">
        <v>907</v>
      </c>
      <c r="B188" s="299" t="s">
        <v>223</v>
      </c>
      <c r="C188" s="299" t="s">
        <v>908</v>
      </c>
      <c r="D188" s="299" t="s">
        <v>392</v>
      </c>
      <c r="E188" s="299" t="s">
        <v>663</v>
      </c>
      <c r="F188" s="312">
        <v>2.2021999999999999</v>
      </c>
      <c r="G188" s="299" t="s">
        <v>807</v>
      </c>
      <c r="H188" s="312">
        <v>206179.7383345</v>
      </c>
      <c r="I188" s="299" t="s">
        <v>904</v>
      </c>
    </row>
    <row r="189" spans="1:9" ht="30">
      <c r="A189" s="299" t="s">
        <v>909</v>
      </c>
      <c r="B189" s="299" t="s">
        <v>162</v>
      </c>
      <c r="C189" s="299" t="s">
        <v>910</v>
      </c>
      <c r="D189" s="299" t="s">
        <v>422</v>
      </c>
      <c r="E189" s="299" t="s">
        <v>204</v>
      </c>
      <c r="F189" s="312">
        <v>1.908517319</v>
      </c>
      <c r="G189" s="299" t="s">
        <v>807</v>
      </c>
      <c r="H189" s="312">
        <v>206181.6468518</v>
      </c>
      <c r="I189" s="299" t="s">
        <v>904</v>
      </c>
    </row>
    <row r="190" spans="1:9" ht="15">
      <c r="A190" s="299" t="s">
        <v>911</v>
      </c>
      <c r="B190" s="299" t="s">
        <v>207</v>
      </c>
      <c r="C190" s="299" t="s">
        <v>912</v>
      </c>
      <c r="D190" s="299" t="s">
        <v>422</v>
      </c>
      <c r="E190" s="299" t="s">
        <v>196</v>
      </c>
      <c r="F190" s="312">
        <v>1.85795424</v>
      </c>
      <c r="G190" s="299" t="s">
        <v>807</v>
      </c>
      <c r="H190" s="312">
        <v>206183.50480600001</v>
      </c>
      <c r="I190" s="299" t="s">
        <v>904</v>
      </c>
    </row>
    <row r="191" spans="1:9" ht="15">
      <c r="A191" s="299" t="s">
        <v>913</v>
      </c>
      <c r="B191" s="299" t="s">
        <v>207</v>
      </c>
      <c r="C191" s="299" t="s">
        <v>914</v>
      </c>
      <c r="D191" s="299" t="s">
        <v>422</v>
      </c>
      <c r="E191" s="299" t="s">
        <v>196</v>
      </c>
      <c r="F191" s="312">
        <v>1.8</v>
      </c>
      <c r="G191" s="299" t="s">
        <v>807</v>
      </c>
      <c r="H191" s="312">
        <v>206185.304806</v>
      </c>
      <c r="I191" s="299" t="s">
        <v>904</v>
      </c>
    </row>
    <row r="192" spans="1:9" ht="15">
      <c r="A192" s="299" t="s">
        <v>915</v>
      </c>
      <c r="B192" s="299" t="s">
        <v>162</v>
      </c>
      <c r="C192" s="299" t="s">
        <v>916</v>
      </c>
      <c r="D192" s="299" t="s">
        <v>422</v>
      </c>
      <c r="E192" s="299" t="s">
        <v>204</v>
      </c>
      <c r="F192" s="312">
        <v>1.7546280000000001</v>
      </c>
      <c r="G192" s="299" t="s">
        <v>807</v>
      </c>
      <c r="H192" s="312">
        <v>206187.059434</v>
      </c>
      <c r="I192" s="299" t="s">
        <v>904</v>
      </c>
    </row>
    <row r="193" spans="1:9" ht="15">
      <c r="A193" s="299" t="s">
        <v>917</v>
      </c>
      <c r="B193" s="299" t="s">
        <v>207</v>
      </c>
      <c r="C193" s="299" t="s">
        <v>918</v>
      </c>
      <c r="D193" s="299" t="s">
        <v>394</v>
      </c>
      <c r="E193" s="299" t="s">
        <v>196</v>
      </c>
      <c r="F193" s="312">
        <v>1.6224753599999999</v>
      </c>
      <c r="G193" s="299" t="s">
        <v>807</v>
      </c>
      <c r="H193" s="312">
        <v>206188.68190940001</v>
      </c>
      <c r="I193" s="299" t="s">
        <v>904</v>
      </c>
    </row>
    <row r="194" spans="1:9" ht="15">
      <c r="A194" s="299" t="s">
        <v>919</v>
      </c>
      <c r="B194" s="299" t="s">
        <v>162</v>
      </c>
      <c r="C194" s="299" t="s">
        <v>920</v>
      </c>
      <c r="D194" s="299" t="s">
        <v>422</v>
      </c>
      <c r="E194" s="299" t="s">
        <v>921</v>
      </c>
      <c r="F194" s="312">
        <v>1.539902976</v>
      </c>
      <c r="G194" s="299" t="s">
        <v>807</v>
      </c>
      <c r="H194" s="312">
        <v>206190.22181240001</v>
      </c>
      <c r="I194" s="299" t="s">
        <v>904</v>
      </c>
    </row>
    <row r="195" spans="1:9" ht="45">
      <c r="A195" s="299" t="s">
        <v>922</v>
      </c>
      <c r="B195" s="299" t="s">
        <v>223</v>
      </c>
      <c r="C195" s="299" t="s">
        <v>923</v>
      </c>
      <c r="D195" s="299" t="s">
        <v>392</v>
      </c>
      <c r="E195" s="299" t="s">
        <v>663</v>
      </c>
      <c r="F195" s="312">
        <v>1.3068</v>
      </c>
      <c r="G195" s="299" t="s">
        <v>807</v>
      </c>
      <c r="H195" s="312">
        <v>206191.5286124</v>
      </c>
      <c r="I195" s="299" t="s">
        <v>904</v>
      </c>
    </row>
    <row r="196" spans="1:9" ht="15">
      <c r="A196" s="299" t="s">
        <v>924</v>
      </c>
      <c r="B196" s="299" t="s">
        <v>162</v>
      </c>
      <c r="C196" s="299" t="s">
        <v>925</v>
      </c>
      <c r="D196" s="299" t="s">
        <v>422</v>
      </c>
      <c r="E196" s="299" t="s">
        <v>204</v>
      </c>
      <c r="F196" s="312">
        <v>1.13256</v>
      </c>
      <c r="G196" s="299" t="s">
        <v>807</v>
      </c>
      <c r="H196" s="312">
        <v>206192.6611724</v>
      </c>
      <c r="I196" s="299" t="s">
        <v>904</v>
      </c>
    </row>
    <row r="197" spans="1:9" ht="15">
      <c r="A197" s="299" t="s">
        <v>926</v>
      </c>
      <c r="B197" s="299" t="s">
        <v>162</v>
      </c>
      <c r="C197" s="299" t="s">
        <v>927</v>
      </c>
      <c r="D197" s="299" t="s">
        <v>422</v>
      </c>
      <c r="E197" s="299" t="s">
        <v>272</v>
      </c>
      <c r="F197" s="312">
        <v>1.10466</v>
      </c>
      <c r="G197" s="299" t="s">
        <v>807</v>
      </c>
      <c r="H197" s="312">
        <v>206193.76583240001</v>
      </c>
      <c r="I197" s="299" t="s">
        <v>904</v>
      </c>
    </row>
    <row r="198" spans="1:9" ht="45">
      <c r="A198" s="299" t="s">
        <v>928</v>
      </c>
      <c r="B198" s="299" t="s">
        <v>190</v>
      </c>
      <c r="C198" s="299" t="s">
        <v>929</v>
      </c>
      <c r="D198" s="299" t="s">
        <v>422</v>
      </c>
      <c r="E198" s="299" t="s">
        <v>196</v>
      </c>
      <c r="F198" s="312">
        <v>1.0536503399999999</v>
      </c>
      <c r="G198" s="299" t="s">
        <v>807</v>
      </c>
      <c r="H198" s="312">
        <v>206194.8194827</v>
      </c>
      <c r="I198" s="299" t="s">
        <v>904</v>
      </c>
    </row>
    <row r="199" spans="1:9" ht="30">
      <c r="A199" s="299" t="s">
        <v>930</v>
      </c>
      <c r="B199" s="299" t="s">
        <v>162</v>
      </c>
      <c r="C199" s="299" t="s">
        <v>931</v>
      </c>
      <c r="D199" s="299" t="s">
        <v>422</v>
      </c>
      <c r="E199" s="299" t="s">
        <v>183</v>
      </c>
      <c r="F199" s="312">
        <v>1.0165949999999999</v>
      </c>
      <c r="G199" s="299" t="s">
        <v>807</v>
      </c>
      <c r="H199" s="312">
        <v>206195.83607769999</v>
      </c>
      <c r="I199" s="299" t="s">
        <v>932</v>
      </c>
    </row>
    <row r="200" spans="1:9" ht="15">
      <c r="A200" s="299" t="s">
        <v>933</v>
      </c>
      <c r="B200" s="299" t="s">
        <v>162</v>
      </c>
      <c r="C200" s="299" t="s">
        <v>934</v>
      </c>
      <c r="D200" s="299" t="s">
        <v>422</v>
      </c>
      <c r="E200" s="299" t="s">
        <v>204</v>
      </c>
      <c r="F200" s="312">
        <v>0.98346</v>
      </c>
      <c r="G200" s="299" t="s">
        <v>807</v>
      </c>
      <c r="H200" s="312">
        <v>206196.81953770001</v>
      </c>
      <c r="I200" s="299" t="s">
        <v>932</v>
      </c>
    </row>
    <row r="201" spans="1:9" ht="30">
      <c r="A201" s="299" t="s">
        <v>935</v>
      </c>
      <c r="B201" s="299" t="s">
        <v>190</v>
      </c>
      <c r="C201" s="299" t="s">
        <v>936</v>
      </c>
      <c r="D201" s="299" t="s">
        <v>422</v>
      </c>
      <c r="E201" s="299" t="s">
        <v>196</v>
      </c>
      <c r="F201" s="312">
        <v>0.97238760000000002</v>
      </c>
      <c r="G201" s="299" t="s">
        <v>807</v>
      </c>
      <c r="H201" s="312">
        <v>206197.7919253</v>
      </c>
      <c r="I201" s="299" t="s">
        <v>932</v>
      </c>
    </row>
    <row r="202" spans="1:9" ht="15">
      <c r="A202" s="299" t="s">
        <v>937</v>
      </c>
      <c r="B202" s="299" t="s">
        <v>162</v>
      </c>
      <c r="C202" s="299" t="s">
        <v>938</v>
      </c>
      <c r="D202" s="299" t="s">
        <v>392</v>
      </c>
      <c r="E202" s="299" t="s">
        <v>204</v>
      </c>
      <c r="F202" s="312">
        <v>0.87719999999999998</v>
      </c>
      <c r="G202" s="299" t="s">
        <v>807</v>
      </c>
      <c r="H202" s="312">
        <v>206198.66912529999</v>
      </c>
      <c r="I202" s="299" t="s">
        <v>932</v>
      </c>
    </row>
    <row r="203" spans="1:9" ht="15">
      <c r="A203" s="299" t="s">
        <v>939</v>
      </c>
      <c r="B203" s="299" t="s">
        <v>162</v>
      </c>
      <c r="C203" s="299" t="s">
        <v>940</v>
      </c>
      <c r="D203" s="299" t="s">
        <v>392</v>
      </c>
      <c r="E203" s="299" t="s">
        <v>921</v>
      </c>
      <c r="F203" s="312">
        <v>0.85968480000000003</v>
      </c>
      <c r="G203" s="299" t="s">
        <v>807</v>
      </c>
      <c r="H203" s="312">
        <v>206199.52881009999</v>
      </c>
      <c r="I203" s="299" t="s">
        <v>932</v>
      </c>
    </row>
    <row r="204" spans="1:9" ht="30">
      <c r="A204" s="299" t="s">
        <v>941</v>
      </c>
      <c r="B204" s="299" t="s">
        <v>162</v>
      </c>
      <c r="C204" s="299" t="s">
        <v>942</v>
      </c>
      <c r="D204" s="299" t="s">
        <v>392</v>
      </c>
      <c r="E204" s="299" t="s">
        <v>204</v>
      </c>
      <c r="F204" s="312">
        <v>0.85007696399999999</v>
      </c>
      <c r="G204" s="299" t="s">
        <v>807</v>
      </c>
      <c r="H204" s="312">
        <v>206200.3788871</v>
      </c>
      <c r="I204" s="299" t="s">
        <v>932</v>
      </c>
    </row>
    <row r="205" spans="1:9" ht="30">
      <c r="A205" s="299" t="s">
        <v>943</v>
      </c>
      <c r="B205" s="299" t="s">
        <v>162</v>
      </c>
      <c r="C205" s="299" t="s">
        <v>944</v>
      </c>
      <c r="D205" s="299" t="s">
        <v>392</v>
      </c>
      <c r="E205" s="299" t="s">
        <v>168</v>
      </c>
      <c r="F205" s="312">
        <v>0.8</v>
      </c>
      <c r="G205" s="299" t="s">
        <v>807</v>
      </c>
      <c r="H205" s="312">
        <v>206201.17888709999</v>
      </c>
      <c r="I205" s="299" t="s">
        <v>932</v>
      </c>
    </row>
    <row r="206" spans="1:9" ht="60" customHeight="1">
      <c r="A206" s="299" t="s">
        <v>945</v>
      </c>
      <c r="B206" s="299" t="s">
        <v>190</v>
      </c>
      <c r="C206" s="299" t="s">
        <v>946</v>
      </c>
      <c r="D206" s="299" t="s">
        <v>422</v>
      </c>
      <c r="E206" s="299" t="s">
        <v>196</v>
      </c>
      <c r="F206" s="312">
        <v>0.66175200000000001</v>
      </c>
      <c r="G206" s="299" t="s">
        <v>807</v>
      </c>
      <c r="H206" s="312">
        <v>206201.8406391</v>
      </c>
      <c r="I206" s="299" t="s">
        <v>932</v>
      </c>
    </row>
    <row r="207" spans="1:9" ht="15">
      <c r="A207" s="299" t="s">
        <v>947</v>
      </c>
      <c r="B207" s="299" t="s">
        <v>207</v>
      </c>
      <c r="C207" s="299" t="s">
        <v>948</v>
      </c>
      <c r="D207" s="299" t="s">
        <v>422</v>
      </c>
      <c r="E207" s="299" t="s">
        <v>196</v>
      </c>
      <c r="F207" s="312">
        <v>0.63398160000000003</v>
      </c>
      <c r="G207" s="299" t="s">
        <v>807</v>
      </c>
      <c r="H207" s="312">
        <v>206202.4746207</v>
      </c>
      <c r="I207" s="299" t="s">
        <v>932</v>
      </c>
    </row>
    <row r="208" spans="1:9" ht="15">
      <c r="A208" s="299" t="s">
        <v>949</v>
      </c>
      <c r="B208" s="299" t="s">
        <v>162</v>
      </c>
      <c r="C208" s="299" t="s">
        <v>950</v>
      </c>
      <c r="D208" s="299" t="s">
        <v>422</v>
      </c>
      <c r="E208" s="299" t="s">
        <v>951</v>
      </c>
      <c r="F208" s="312">
        <v>0.59894703599999999</v>
      </c>
      <c r="G208" s="299" t="s">
        <v>807</v>
      </c>
      <c r="H208" s="312">
        <v>206203.07356769999</v>
      </c>
      <c r="I208" s="299" t="s">
        <v>932</v>
      </c>
    </row>
    <row r="209" spans="1:9" ht="30">
      <c r="A209" s="299" t="s">
        <v>952</v>
      </c>
      <c r="B209" s="299" t="s">
        <v>162</v>
      </c>
      <c r="C209" s="299" t="s">
        <v>953</v>
      </c>
      <c r="D209" s="299" t="s">
        <v>422</v>
      </c>
      <c r="E209" s="299" t="s">
        <v>598</v>
      </c>
      <c r="F209" s="312">
        <v>0.44737199999999999</v>
      </c>
      <c r="G209" s="299" t="s">
        <v>807</v>
      </c>
      <c r="H209" s="312">
        <v>206203.52093970001</v>
      </c>
      <c r="I209" s="299" t="s">
        <v>932</v>
      </c>
    </row>
    <row r="210" spans="1:9" ht="15">
      <c r="A210" s="299" t="s">
        <v>954</v>
      </c>
      <c r="B210" s="299" t="s">
        <v>162</v>
      </c>
      <c r="C210" s="299" t="s">
        <v>955</v>
      </c>
      <c r="D210" s="299" t="s">
        <v>422</v>
      </c>
      <c r="E210" s="299" t="s">
        <v>204</v>
      </c>
      <c r="F210" s="312">
        <v>0.34001925999999999</v>
      </c>
      <c r="G210" s="299" t="s">
        <v>807</v>
      </c>
      <c r="H210" s="312">
        <v>206203.86095900001</v>
      </c>
      <c r="I210" s="299" t="s">
        <v>932</v>
      </c>
    </row>
    <row r="211" spans="1:9" ht="15">
      <c r="A211" s="299" t="s">
        <v>956</v>
      </c>
      <c r="B211" s="299" t="s">
        <v>207</v>
      </c>
      <c r="C211" s="299" t="s">
        <v>957</v>
      </c>
      <c r="D211" s="299" t="s">
        <v>422</v>
      </c>
      <c r="E211" s="299" t="s">
        <v>246</v>
      </c>
      <c r="F211" s="312">
        <v>0.26526699999999998</v>
      </c>
      <c r="G211" s="299" t="s">
        <v>807</v>
      </c>
      <c r="H211" s="312">
        <v>206204.12622599999</v>
      </c>
      <c r="I211" s="299" t="s">
        <v>932</v>
      </c>
    </row>
    <row r="212" spans="1:9" ht="30">
      <c r="A212" s="299" t="s">
        <v>958</v>
      </c>
      <c r="B212" s="299" t="s">
        <v>162</v>
      </c>
      <c r="C212" s="299" t="s">
        <v>959</v>
      </c>
      <c r="D212" s="299" t="s">
        <v>422</v>
      </c>
      <c r="E212" s="299" t="s">
        <v>204</v>
      </c>
      <c r="F212" s="312">
        <v>0.24927984</v>
      </c>
      <c r="G212" s="299" t="s">
        <v>807</v>
      </c>
      <c r="H212" s="312">
        <v>206204.37550580001</v>
      </c>
      <c r="I212" s="299" t="s">
        <v>932</v>
      </c>
    </row>
    <row r="213" spans="1:9" ht="15">
      <c r="A213" s="299" t="s">
        <v>960</v>
      </c>
      <c r="B213" s="299" t="s">
        <v>207</v>
      </c>
      <c r="C213" s="299" t="s">
        <v>961</v>
      </c>
      <c r="D213" s="299" t="s">
        <v>422</v>
      </c>
      <c r="E213" s="299" t="s">
        <v>196</v>
      </c>
      <c r="F213" s="312">
        <v>0.248</v>
      </c>
      <c r="G213" s="299" t="s">
        <v>807</v>
      </c>
      <c r="H213" s="312">
        <v>206204.6235058</v>
      </c>
      <c r="I213" s="299" t="s">
        <v>932</v>
      </c>
    </row>
    <row r="214" spans="1:9" ht="30">
      <c r="A214" s="299" t="s">
        <v>962</v>
      </c>
      <c r="B214" s="299" t="s">
        <v>190</v>
      </c>
      <c r="C214" s="299" t="s">
        <v>963</v>
      </c>
      <c r="D214" s="299" t="s">
        <v>422</v>
      </c>
      <c r="E214" s="299" t="s">
        <v>855</v>
      </c>
      <c r="F214" s="312">
        <v>0.24</v>
      </c>
      <c r="G214" s="299" t="s">
        <v>807</v>
      </c>
      <c r="H214" s="312">
        <v>206204.86350579999</v>
      </c>
      <c r="I214" s="299" t="s">
        <v>932</v>
      </c>
    </row>
    <row r="215" spans="1:9" ht="15">
      <c r="A215" s="299" t="s">
        <v>964</v>
      </c>
      <c r="B215" s="299" t="s">
        <v>207</v>
      </c>
      <c r="C215" s="299" t="s">
        <v>965</v>
      </c>
      <c r="D215" s="299" t="s">
        <v>422</v>
      </c>
      <c r="E215" s="299" t="s">
        <v>966</v>
      </c>
      <c r="F215" s="312">
        <v>0.14606015999999999</v>
      </c>
      <c r="G215" s="299" t="s">
        <v>807</v>
      </c>
      <c r="H215" s="312">
        <v>206205.00956599999</v>
      </c>
      <c r="I215" s="299" t="s">
        <v>932</v>
      </c>
    </row>
    <row r="216" spans="1:9" ht="15">
      <c r="A216" s="299" t="s">
        <v>967</v>
      </c>
      <c r="B216" s="299" t="s">
        <v>207</v>
      </c>
      <c r="C216" s="299" t="s">
        <v>968</v>
      </c>
      <c r="D216" s="299" t="s">
        <v>422</v>
      </c>
      <c r="E216" s="299" t="s">
        <v>196</v>
      </c>
      <c r="F216" s="312">
        <v>0.12545999999999999</v>
      </c>
      <c r="G216" s="299" t="s">
        <v>807</v>
      </c>
      <c r="H216" s="312">
        <v>206205.135026</v>
      </c>
      <c r="I216" s="299" t="s">
        <v>932</v>
      </c>
    </row>
    <row r="217" spans="1:9" ht="30">
      <c r="A217" s="299" t="s">
        <v>969</v>
      </c>
      <c r="B217" s="299" t="s">
        <v>162</v>
      </c>
      <c r="C217" s="299" t="s">
        <v>970</v>
      </c>
      <c r="D217" s="299" t="s">
        <v>422</v>
      </c>
      <c r="E217" s="299" t="s">
        <v>204</v>
      </c>
      <c r="F217" s="312">
        <v>0.107992512</v>
      </c>
      <c r="G217" s="299" t="s">
        <v>807</v>
      </c>
      <c r="H217" s="312">
        <v>206205.24301850001</v>
      </c>
      <c r="I217" s="299" t="s">
        <v>932</v>
      </c>
    </row>
    <row r="218" spans="1:9" ht="15">
      <c r="A218" s="299" t="s">
        <v>971</v>
      </c>
      <c r="B218" s="299" t="s">
        <v>207</v>
      </c>
      <c r="C218" s="299" t="s">
        <v>972</v>
      </c>
      <c r="D218" s="299" t="s">
        <v>422</v>
      </c>
      <c r="E218" s="299" t="s">
        <v>196</v>
      </c>
      <c r="F218" s="312">
        <v>9.4757999999999995E-2</v>
      </c>
      <c r="G218" s="299" t="s">
        <v>807</v>
      </c>
      <c r="H218" s="312">
        <v>206205.3377765</v>
      </c>
      <c r="I218" s="299" t="s">
        <v>932</v>
      </c>
    </row>
    <row r="219" spans="1:9" ht="15">
      <c r="A219" s="299" t="s">
        <v>973</v>
      </c>
      <c r="B219" s="299" t="s">
        <v>207</v>
      </c>
      <c r="C219" s="299" t="s">
        <v>974</v>
      </c>
      <c r="D219" s="299" t="s">
        <v>422</v>
      </c>
      <c r="E219" s="299" t="s">
        <v>196</v>
      </c>
      <c r="F219" s="312">
        <v>9.0210559999999995E-2</v>
      </c>
      <c r="G219" s="299" t="s">
        <v>807</v>
      </c>
      <c r="H219" s="312">
        <v>206205.4279871</v>
      </c>
      <c r="I219" s="299" t="s">
        <v>932</v>
      </c>
    </row>
    <row r="220" spans="1:9" ht="45">
      <c r="A220" s="299" t="s">
        <v>975</v>
      </c>
      <c r="B220" s="299" t="s">
        <v>223</v>
      </c>
      <c r="C220" s="299" t="s">
        <v>976</v>
      </c>
      <c r="D220" s="299" t="s">
        <v>392</v>
      </c>
      <c r="E220" s="299" t="s">
        <v>663</v>
      </c>
      <c r="F220" s="312">
        <v>8.0912999999999999E-2</v>
      </c>
      <c r="G220" s="299" t="s">
        <v>807</v>
      </c>
      <c r="H220" s="312">
        <v>206205.50890009999</v>
      </c>
      <c r="I220" s="299" t="s">
        <v>932</v>
      </c>
    </row>
    <row r="221" spans="1:9" ht="15">
      <c r="A221" s="299" t="s">
        <v>977</v>
      </c>
      <c r="B221" s="299" t="s">
        <v>207</v>
      </c>
      <c r="C221" s="299" t="s">
        <v>978</v>
      </c>
      <c r="D221" s="299" t="s">
        <v>422</v>
      </c>
      <c r="E221" s="299" t="s">
        <v>196</v>
      </c>
      <c r="F221" s="312">
        <v>7.4079999999999993E-2</v>
      </c>
      <c r="G221" s="299" t="s">
        <v>807</v>
      </c>
      <c r="H221" s="312">
        <v>206205.58298010001</v>
      </c>
      <c r="I221" s="299" t="s">
        <v>932</v>
      </c>
    </row>
    <row r="222" spans="1:9" ht="30">
      <c r="A222" s="299" t="s">
        <v>979</v>
      </c>
      <c r="B222" s="299" t="s">
        <v>162</v>
      </c>
      <c r="C222" s="299" t="s">
        <v>980</v>
      </c>
      <c r="D222" s="299" t="s">
        <v>392</v>
      </c>
      <c r="E222" s="299" t="s">
        <v>168</v>
      </c>
      <c r="F222" s="312">
        <v>5.5452394000000002E-2</v>
      </c>
      <c r="G222" s="299" t="s">
        <v>807</v>
      </c>
      <c r="H222" s="312">
        <v>206205.63843250001</v>
      </c>
      <c r="I222" s="299" t="s">
        <v>932</v>
      </c>
    </row>
    <row r="223" spans="1:9" ht="15">
      <c r="A223" s="299" t="s">
        <v>981</v>
      </c>
      <c r="B223" s="299" t="s">
        <v>207</v>
      </c>
      <c r="C223" s="299" t="s">
        <v>982</v>
      </c>
      <c r="D223" s="299" t="s">
        <v>422</v>
      </c>
      <c r="E223" s="299" t="s">
        <v>196</v>
      </c>
      <c r="F223" s="312">
        <v>5.355E-2</v>
      </c>
      <c r="G223" s="299" t="s">
        <v>807</v>
      </c>
      <c r="H223" s="312">
        <v>206205.69198249999</v>
      </c>
      <c r="I223" s="299" t="s">
        <v>932</v>
      </c>
    </row>
    <row r="224" spans="1:9" ht="30">
      <c r="A224" s="299" t="s">
        <v>983</v>
      </c>
      <c r="B224" s="299" t="s">
        <v>162</v>
      </c>
      <c r="C224" s="299" t="s">
        <v>984</v>
      </c>
      <c r="D224" s="299" t="s">
        <v>422</v>
      </c>
      <c r="E224" s="299" t="s">
        <v>204</v>
      </c>
      <c r="F224" s="312">
        <v>4.4757360000000003E-2</v>
      </c>
      <c r="G224" s="299" t="s">
        <v>807</v>
      </c>
      <c r="H224" s="312">
        <v>206205.73673989999</v>
      </c>
      <c r="I224" s="299" t="s">
        <v>932</v>
      </c>
    </row>
    <row r="225" spans="1:9" ht="15">
      <c r="A225" s="299" t="s">
        <v>985</v>
      </c>
      <c r="B225" s="299" t="s">
        <v>207</v>
      </c>
      <c r="C225" s="299" t="s">
        <v>986</v>
      </c>
      <c r="D225" s="299" t="s">
        <v>422</v>
      </c>
      <c r="E225" s="299" t="s">
        <v>196</v>
      </c>
      <c r="F225" s="312">
        <v>3.6623999999999997E-2</v>
      </c>
      <c r="G225" s="299" t="s">
        <v>807</v>
      </c>
      <c r="H225" s="312">
        <v>206205.77336389999</v>
      </c>
      <c r="I225" s="299" t="s">
        <v>932</v>
      </c>
    </row>
    <row r="226" spans="1:9" ht="15">
      <c r="A226" s="299" t="s">
        <v>987</v>
      </c>
      <c r="B226" s="299" t="s">
        <v>207</v>
      </c>
      <c r="C226" s="299" t="s">
        <v>988</v>
      </c>
      <c r="D226" s="299" t="s">
        <v>422</v>
      </c>
      <c r="E226" s="299" t="s">
        <v>196</v>
      </c>
      <c r="F226" s="312">
        <v>2.9600000000000001E-2</v>
      </c>
      <c r="G226" s="299" t="s">
        <v>807</v>
      </c>
      <c r="H226" s="312">
        <v>206205.8029639</v>
      </c>
      <c r="I226" s="299" t="s">
        <v>932</v>
      </c>
    </row>
    <row r="227" spans="1:9" ht="15">
      <c r="A227" s="299" t="s">
        <v>989</v>
      </c>
      <c r="B227" s="299" t="s">
        <v>207</v>
      </c>
      <c r="C227" s="299" t="s">
        <v>990</v>
      </c>
      <c r="D227" s="299" t="s">
        <v>422</v>
      </c>
      <c r="E227" s="299" t="s">
        <v>196</v>
      </c>
      <c r="F227" s="312">
        <v>2.75E-2</v>
      </c>
      <c r="G227" s="299" t="s">
        <v>807</v>
      </c>
      <c r="H227" s="312">
        <v>206205.8304639</v>
      </c>
      <c r="I227" s="299" t="s">
        <v>932</v>
      </c>
    </row>
    <row r="228" spans="1:9" ht="15">
      <c r="A228" s="299" t="s">
        <v>991</v>
      </c>
      <c r="B228" s="299" t="s">
        <v>207</v>
      </c>
      <c r="C228" s="299" t="s">
        <v>992</v>
      </c>
      <c r="D228" s="299" t="s">
        <v>422</v>
      </c>
      <c r="E228" s="299" t="s">
        <v>196</v>
      </c>
      <c r="F228" s="312">
        <v>2.6099999999999995E-2</v>
      </c>
      <c r="G228" s="299" t="s">
        <v>807</v>
      </c>
      <c r="H228" s="312">
        <v>206205.85656389999</v>
      </c>
      <c r="I228" s="299" t="s">
        <v>932</v>
      </c>
    </row>
    <row r="229" spans="1:9" ht="15">
      <c r="A229" s="299" t="s">
        <v>993</v>
      </c>
      <c r="B229" s="299" t="s">
        <v>207</v>
      </c>
      <c r="C229" s="299" t="s">
        <v>994</v>
      </c>
      <c r="D229" s="299" t="s">
        <v>422</v>
      </c>
      <c r="E229" s="299" t="s">
        <v>196</v>
      </c>
      <c r="F229" s="312">
        <v>2.4E-2</v>
      </c>
      <c r="G229" s="299" t="s">
        <v>807</v>
      </c>
      <c r="H229" s="312">
        <v>206205.88056389999</v>
      </c>
      <c r="I229" s="299" t="s">
        <v>932</v>
      </c>
    </row>
    <row r="230" spans="1:9" ht="15">
      <c r="A230" s="299" t="s">
        <v>995</v>
      </c>
      <c r="B230" s="299" t="s">
        <v>207</v>
      </c>
      <c r="C230" s="299" t="s">
        <v>996</v>
      </c>
      <c r="D230" s="299" t="s">
        <v>422</v>
      </c>
      <c r="E230" s="299" t="s">
        <v>196</v>
      </c>
      <c r="F230" s="312">
        <v>2.2456320000000002E-2</v>
      </c>
      <c r="G230" s="299" t="s">
        <v>807</v>
      </c>
      <c r="H230" s="312">
        <v>206205.9030202</v>
      </c>
      <c r="I230" s="299" t="s">
        <v>932</v>
      </c>
    </row>
    <row r="231" spans="1:9" ht="15">
      <c r="A231" s="299" t="s">
        <v>997</v>
      </c>
      <c r="B231" s="299" t="s">
        <v>207</v>
      </c>
      <c r="C231" s="299" t="s">
        <v>998</v>
      </c>
      <c r="D231" s="299" t="s">
        <v>422</v>
      </c>
      <c r="E231" s="299" t="s">
        <v>196</v>
      </c>
      <c r="F231" s="312">
        <v>2.1691263999999998E-2</v>
      </c>
      <c r="G231" s="299" t="s">
        <v>807</v>
      </c>
      <c r="H231" s="312">
        <v>206205.9247115</v>
      </c>
      <c r="I231" s="299" t="s">
        <v>932</v>
      </c>
    </row>
    <row r="232" spans="1:9" ht="15">
      <c r="A232" s="299" t="s">
        <v>999</v>
      </c>
      <c r="B232" s="299" t="s">
        <v>207</v>
      </c>
      <c r="C232" s="299" t="s">
        <v>1000</v>
      </c>
      <c r="D232" s="299" t="s">
        <v>422</v>
      </c>
      <c r="E232" s="299" t="s">
        <v>196</v>
      </c>
      <c r="F232" s="312">
        <v>2.0695040000000001E-2</v>
      </c>
      <c r="G232" s="299" t="s">
        <v>807</v>
      </c>
      <c r="H232" s="312">
        <v>206205.94540649999</v>
      </c>
      <c r="I232" s="299" t="s">
        <v>932</v>
      </c>
    </row>
    <row r="233" spans="1:9" ht="15">
      <c r="A233" s="299" t="s">
        <v>1001</v>
      </c>
      <c r="B233" s="299" t="s">
        <v>207</v>
      </c>
      <c r="C233" s="299" t="s">
        <v>1002</v>
      </c>
      <c r="D233" s="299" t="s">
        <v>422</v>
      </c>
      <c r="E233" s="299" t="s">
        <v>1003</v>
      </c>
      <c r="F233" s="312">
        <v>1.9687808000000001E-2</v>
      </c>
      <c r="G233" s="299" t="s">
        <v>807</v>
      </c>
      <c r="H233" s="312">
        <v>206205.96509429999</v>
      </c>
      <c r="I233" s="299" t="s">
        <v>932</v>
      </c>
    </row>
    <row r="234" spans="1:9" ht="15">
      <c r="A234" s="299" t="s">
        <v>1004</v>
      </c>
      <c r="B234" s="299" t="s">
        <v>207</v>
      </c>
      <c r="C234" s="299" t="s">
        <v>1005</v>
      </c>
      <c r="D234" s="299" t="s">
        <v>422</v>
      </c>
      <c r="E234" s="299" t="s">
        <v>196</v>
      </c>
      <c r="F234" s="312">
        <v>1.5959999999999998E-2</v>
      </c>
      <c r="G234" s="299" t="s">
        <v>807</v>
      </c>
      <c r="H234" s="312">
        <v>206205.98105430001</v>
      </c>
      <c r="I234" s="299" t="s">
        <v>932</v>
      </c>
    </row>
    <row r="235" spans="1:9" ht="15">
      <c r="A235" s="299" t="s">
        <v>1006</v>
      </c>
      <c r="B235" s="299" t="s">
        <v>207</v>
      </c>
      <c r="C235" s="299" t="s">
        <v>1007</v>
      </c>
      <c r="D235" s="299" t="s">
        <v>422</v>
      </c>
      <c r="E235" s="299" t="s">
        <v>196</v>
      </c>
      <c r="F235" s="312">
        <v>1.48608E-2</v>
      </c>
      <c r="G235" s="299" t="s">
        <v>807</v>
      </c>
      <c r="H235" s="312">
        <v>206205.99591510001</v>
      </c>
      <c r="I235" s="299" t="s">
        <v>932</v>
      </c>
    </row>
    <row r="236" spans="1:9" ht="15">
      <c r="A236" s="299" t="s">
        <v>1008</v>
      </c>
      <c r="B236" s="299" t="s">
        <v>207</v>
      </c>
      <c r="C236" s="299" t="s">
        <v>1009</v>
      </c>
      <c r="D236" s="299" t="s">
        <v>422</v>
      </c>
      <c r="E236" s="299" t="s">
        <v>196</v>
      </c>
      <c r="F236" s="312">
        <v>1.2659200000000001E-2</v>
      </c>
      <c r="G236" s="299" t="s">
        <v>807</v>
      </c>
      <c r="H236" s="312">
        <v>206206.00857430001</v>
      </c>
      <c r="I236" s="299" t="s">
        <v>932</v>
      </c>
    </row>
    <row r="237" spans="1:9" ht="15">
      <c r="A237" s="299" t="s">
        <v>1010</v>
      </c>
      <c r="B237" s="299" t="s">
        <v>207</v>
      </c>
      <c r="C237" s="299" t="s">
        <v>1011</v>
      </c>
      <c r="D237" s="299" t="s">
        <v>422</v>
      </c>
      <c r="E237" s="299" t="s">
        <v>196</v>
      </c>
      <c r="F237" s="312">
        <v>1.2544E-2</v>
      </c>
      <c r="G237" s="299" t="s">
        <v>807</v>
      </c>
      <c r="H237" s="312">
        <v>206206.02111830001</v>
      </c>
      <c r="I237" s="299" t="s">
        <v>932</v>
      </c>
    </row>
    <row r="238" spans="1:9" ht="15">
      <c r="A238" s="299" t="s">
        <v>1012</v>
      </c>
      <c r="B238" s="299" t="s">
        <v>207</v>
      </c>
      <c r="C238" s="299" t="s">
        <v>1013</v>
      </c>
      <c r="D238" s="299" t="s">
        <v>422</v>
      </c>
      <c r="E238" s="299" t="s">
        <v>196</v>
      </c>
      <c r="F238" s="312">
        <v>9.0816000000000004E-3</v>
      </c>
      <c r="G238" s="299" t="s">
        <v>807</v>
      </c>
      <c r="H238" s="312">
        <v>206206.03019990001</v>
      </c>
      <c r="I238" s="299" t="s">
        <v>932</v>
      </c>
    </row>
    <row r="239" spans="1:9" ht="15">
      <c r="A239" s="299" t="s">
        <v>1014</v>
      </c>
      <c r="B239" s="299" t="s">
        <v>207</v>
      </c>
      <c r="C239" s="299" t="s">
        <v>1015</v>
      </c>
      <c r="D239" s="299" t="s">
        <v>422</v>
      </c>
      <c r="E239" s="299" t="s">
        <v>196</v>
      </c>
      <c r="F239" s="312">
        <v>7.5680000000000001E-3</v>
      </c>
      <c r="G239" s="299" t="s">
        <v>807</v>
      </c>
      <c r="H239" s="312">
        <v>206206.03776790001</v>
      </c>
      <c r="I239" s="299" t="s">
        <v>932</v>
      </c>
    </row>
    <row r="240" spans="1:9" ht="15">
      <c r="A240" s="299" t="s">
        <v>1016</v>
      </c>
      <c r="B240" s="299" t="s">
        <v>207</v>
      </c>
      <c r="C240" s="299" t="s">
        <v>1017</v>
      </c>
      <c r="D240" s="299" t="s">
        <v>422</v>
      </c>
      <c r="E240" s="299" t="s">
        <v>196</v>
      </c>
      <c r="F240" s="312">
        <v>7.4414080000000001E-3</v>
      </c>
      <c r="G240" s="299" t="s">
        <v>807</v>
      </c>
      <c r="H240" s="312">
        <v>206206.04520930001</v>
      </c>
      <c r="I240" s="299" t="s">
        <v>932</v>
      </c>
    </row>
    <row r="241" spans="1:9" ht="15">
      <c r="A241" s="299" t="s">
        <v>1018</v>
      </c>
      <c r="B241" s="299" t="s">
        <v>207</v>
      </c>
      <c r="C241" s="299" t="s">
        <v>1019</v>
      </c>
      <c r="D241" s="299" t="s">
        <v>422</v>
      </c>
      <c r="E241" s="299" t="s">
        <v>196</v>
      </c>
      <c r="F241" s="312">
        <v>6.3240960000000004E-3</v>
      </c>
      <c r="G241" s="299" t="s">
        <v>807</v>
      </c>
      <c r="H241" s="312">
        <v>206206.05153339999</v>
      </c>
      <c r="I241" s="299" t="s">
        <v>932</v>
      </c>
    </row>
    <row r="242" spans="1:9" ht="15">
      <c r="A242" s="299" t="s">
        <v>1020</v>
      </c>
      <c r="B242" s="299" t="s">
        <v>207</v>
      </c>
      <c r="C242" s="299" t="s">
        <v>1021</v>
      </c>
      <c r="D242" s="299" t="s">
        <v>422</v>
      </c>
      <c r="E242" s="299" t="s">
        <v>196</v>
      </c>
      <c r="F242" s="312">
        <v>3.4740000000000001E-3</v>
      </c>
      <c r="G242" s="299" t="s">
        <v>807</v>
      </c>
      <c r="H242" s="312">
        <v>206206.05500739999</v>
      </c>
      <c r="I242" s="299" t="s">
        <v>932</v>
      </c>
    </row>
    <row r="243" spans="1:9" ht="15">
      <c r="A243" s="299" t="s">
        <v>1022</v>
      </c>
      <c r="B243" s="299" t="s">
        <v>207</v>
      </c>
      <c r="C243" s="299" t="s">
        <v>1023</v>
      </c>
      <c r="D243" s="299" t="s">
        <v>422</v>
      </c>
      <c r="E243" s="299" t="s">
        <v>196</v>
      </c>
      <c r="F243" s="312">
        <v>1.957E-3</v>
      </c>
      <c r="G243" s="299" t="s">
        <v>807</v>
      </c>
      <c r="H243" s="312">
        <v>206206.05696439999</v>
      </c>
      <c r="I243" s="299" t="s">
        <v>932</v>
      </c>
    </row>
    <row r="244" spans="1:9" ht="15">
      <c r="A244" s="302"/>
      <c r="B244" s="302"/>
      <c r="C244" s="302"/>
      <c r="D244" s="302"/>
      <c r="E244" s="302"/>
      <c r="F244" s="316"/>
      <c r="G244" s="303"/>
      <c r="H244" s="313"/>
      <c r="I244" s="303"/>
    </row>
    <row r="245" spans="1:9" ht="30" customHeight="1">
      <c r="A245" s="430" t="str">
        <f>'Orçamento Sintético'!D95</f>
        <v>_____________________________________________
Eng. Civil Késsio R. J. Monteiro - CREA 22154 D/AC</v>
      </c>
      <c r="B245" s="459"/>
      <c r="C245" s="459"/>
      <c r="D245" s="459"/>
      <c r="E245" s="459"/>
      <c r="F245" s="459"/>
      <c r="G245" s="459"/>
      <c r="H245" s="459"/>
      <c r="I245" s="459"/>
    </row>
    <row r="246" spans="1:9" ht="15">
      <c r="A246" s="302"/>
      <c r="B246" s="302"/>
      <c r="C246" s="302"/>
      <c r="D246" s="302"/>
      <c r="E246" s="302"/>
      <c r="F246" s="316"/>
      <c r="G246" s="303"/>
      <c r="H246" s="313"/>
      <c r="I246" s="303"/>
    </row>
  </sheetData>
  <mergeCells count="17">
    <mergeCell ref="F12:F13"/>
    <mergeCell ref="I12:I13"/>
    <mergeCell ref="G12:G13"/>
    <mergeCell ref="H12:H13"/>
    <mergeCell ref="A245:I245"/>
    <mergeCell ref="A1:I1"/>
    <mergeCell ref="A2:I2"/>
    <mergeCell ref="A3:I3"/>
    <mergeCell ref="A12:A13"/>
    <mergeCell ref="B12:B13"/>
    <mergeCell ref="C12:C13"/>
    <mergeCell ref="D12:D13"/>
    <mergeCell ref="E12:E13"/>
    <mergeCell ref="A6:I6"/>
    <mergeCell ref="B8:I8"/>
    <mergeCell ref="B9:I9"/>
    <mergeCell ref="B10:I10"/>
  </mergeCells>
  <pageMargins left="0.5" right="0.5" top="1" bottom="1" header="0.5" footer="0.5"/>
  <pageSetup paperSize="9" fitToHeight="0" orientation="landscape"/>
  <headerFooter>
    <oddHeader>&amp;L &amp;CMinha Empresa
CNPJ:  &amp;R</oddHeader>
    <oddFooter>&amp;L &amp;C  -  -  / 
069993466030 / 200070487@aluno.unb.br &amp;R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2392D-6A2C-44EC-91F9-425C4D8534CF}">
  <sheetPr>
    <pageSetUpPr fitToPage="1"/>
  </sheetPr>
  <dimension ref="A1:J70"/>
  <sheetViews>
    <sheetView showOutlineSymbols="0" showWhiteSpace="0" topLeftCell="A65" zoomScale="85" zoomScaleNormal="85" workbookViewId="0">
      <selection activeCell="A70" sqref="A70:I70"/>
    </sheetView>
  </sheetViews>
  <sheetFormatPr defaultRowHeight="14.25"/>
  <cols>
    <col min="1" max="2" width="11.42578125" style="194" bestFit="1" customWidth="1"/>
    <col min="3" max="3" width="68.5703125" style="194" bestFit="1" customWidth="1"/>
    <col min="4" max="4" width="19" style="194" customWidth="1"/>
    <col min="5" max="5" width="11.42578125" style="194" bestFit="1" customWidth="1"/>
    <col min="6" max="9" width="14.85546875" style="194" bestFit="1" customWidth="1"/>
    <col min="10" max="16384" width="9.140625" style="194"/>
  </cols>
  <sheetData>
    <row r="1" spans="1:10">
      <c r="A1" s="431" t="s">
        <v>0</v>
      </c>
      <c r="B1" s="431"/>
      <c r="C1" s="431"/>
      <c r="D1" s="431"/>
      <c r="E1" s="431"/>
      <c r="F1" s="431"/>
      <c r="G1" s="431"/>
      <c r="H1" s="431"/>
      <c r="I1" s="431"/>
      <c r="J1" s="197"/>
    </row>
    <row r="2" spans="1:10">
      <c r="A2" s="431" t="s">
        <v>1</v>
      </c>
      <c r="B2" s="431"/>
      <c r="C2" s="431"/>
      <c r="D2" s="431"/>
      <c r="E2" s="431"/>
      <c r="F2" s="431"/>
      <c r="G2" s="431"/>
      <c r="H2" s="431"/>
      <c r="I2" s="431"/>
      <c r="J2" s="197"/>
    </row>
    <row r="3" spans="1:10">
      <c r="A3" s="431" t="s">
        <v>2</v>
      </c>
      <c r="B3" s="431"/>
      <c r="C3" s="431"/>
      <c r="D3" s="431"/>
      <c r="E3" s="431"/>
      <c r="F3" s="431"/>
      <c r="G3" s="431"/>
      <c r="H3" s="431"/>
      <c r="I3" s="431"/>
      <c r="J3" s="197"/>
    </row>
    <row r="4" spans="1:10">
      <c r="A4" s="238"/>
      <c r="B4" s="238"/>
      <c r="C4" s="238"/>
      <c r="D4" s="238" t="s">
        <v>3</v>
      </c>
      <c r="E4" s="238"/>
      <c r="F4" s="238"/>
      <c r="G4" s="238"/>
      <c r="H4" s="238"/>
      <c r="I4" s="238"/>
      <c r="J4" s="197"/>
    </row>
    <row r="5" spans="1:10">
      <c r="A5" s="238"/>
      <c r="B5" s="238"/>
      <c r="C5" s="238"/>
      <c r="D5" s="238"/>
      <c r="E5" s="238"/>
      <c r="F5" s="238"/>
      <c r="G5" s="238"/>
      <c r="H5" s="238"/>
      <c r="I5" s="238"/>
      <c r="J5" s="197"/>
    </row>
    <row r="6" spans="1:10">
      <c r="A6" s="431" t="s">
        <v>1024</v>
      </c>
      <c r="B6" s="431"/>
      <c r="C6" s="431"/>
      <c r="D6" s="431"/>
      <c r="E6" s="431"/>
      <c r="F6" s="431"/>
      <c r="G6" s="431"/>
      <c r="H6" s="431"/>
      <c r="I6" s="431"/>
      <c r="J6" s="197"/>
    </row>
    <row r="7" spans="1:10" ht="15">
      <c r="A7" s="239"/>
      <c r="B7" s="239"/>
      <c r="C7" s="239"/>
      <c r="D7" s="240"/>
      <c r="E7" s="241"/>
      <c r="F7" s="239"/>
      <c r="G7" s="242"/>
      <c r="H7" s="243"/>
      <c r="I7" s="244"/>
      <c r="J7" s="197"/>
    </row>
    <row r="8" spans="1:10" ht="15">
      <c r="A8" s="245" t="s">
        <v>5</v>
      </c>
      <c r="B8" s="418" t="str">
        <f>BDI!B9</f>
        <v>OBRA DE REFORMA E ADEQUAÇÃO DE ACESSO DA FACULDADE DE DIREITO - UNB</v>
      </c>
      <c r="C8" s="418"/>
      <c r="D8" s="418"/>
      <c r="E8" s="418"/>
      <c r="F8" s="418"/>
      <c r="G8" s="418"/>
      <c r="H8" s="418"/>
      <c r="I8" s="418"/>
      <c r="J8" s="197"/>
    </row>
    <row r="9" spans="1:10" ht="25.5">
      <c r="A9" s="245" t="s">
        <v>7</v>
      </c>
      <c r="B9" s="418" t="s">
        <v>145</v>
      </c>
      <c r="C9" s="418"/>
      <c r="D9" s="418"/>
      <c r="E9" s="418"/>
      <c r="F9" s="418"/>
      <c r="G9" s="418"/>
      <c r="H9" s="418"/>
      <c r="I9" s="418"/>
      <c r="J9" s="197"/>
    </row>
    <row r="10" spans="1:10" ht="15">
      <c r="A10" s="245" t="s">
        <v>9</v>
      </c>
      <c r="B10" s="427">
        <f>BDI!B11</f>
        <v>44942</v>
      </c>
      <c r="C10" s="427"/>
      <c r="D10" s="427"/>
      <c r="E10" s="427"/>
      <c r="F10" s="427"/>
      <c r="G10" s="427"/>
      <c r="H10" s="427"/>
      <c r="I10" s="427"/>
      <c r="J10" s="197"/>
    </row>
    <row r="11" spans="1:10" ht="15">
      <c r="A11" s="246"/>
      <c r="B11" s="197"/>
      <c r="C11" s="197"/>
      <c r="D11" s="197"/>
      <c r="E11" s="197"/>
      <c r="F11" s="197"/>
      <c r="G11" s="197"/>
      <c r="H11" s="197"/>
      <c r="I11" s="197"/>
      <c r="J11" s="197"/>
    </row>
    <row r="12" spans="1:10" ht="20.100000000000001" customHeight="1">
      <c r="A12" s="428" t="s">
        <v>151</v>
      </c>
      <c r="B12" s="428" t="s">
        <v>152</v>
      </c>
      <c r="C12" s="428" t="s">
        <v>120</v>
      </c>
      <c r="D12" s="428" t="s">
        <v>386</v>
      </c>
      <c r="E12" s="428" t="s">
        <v>153</v>
      </c>
      <c r="F12" s="428" t="s">
        <v>154</v>
      </c>
      <c r="G12" s="428" t="s">
        <v>1025</v>
      </c>
      <c r="H12" s="428" t="s">
        <v>1026</v>
      </c>
      <c r="I12" s="432" t="s">
        <v>388</v>
      </c>
      <c r="J12" s="432" t="s">
        <v>390</v>
      </c>
    </row>
    <row r="13" spans="1:10" ht="26.25" customHeight="1">
      <c r="A13" s="428"/>
      <c r="B13" s="428"/>
      <c r="C13" s="428"/>
      <c r="D13" s="428"/>
      <c r="E13" s="428"/>
      <c r="F13" s="428"/>
      <c r="G13" s="428"/>
      <c r="H13" s="428"/>
      <c r="I13" s="433"/>
      <c r="J13" s="433"/>
    </row>
    <row r="14" spans="1:10" ht="38.25">
      <c r="A14" s="305" t="s">
        <v>391</v>
      </c>
      <c r="B14" s="306" t="s">
        <v>339</v>
      </c>
      <c r="C14" s="306" t="s">
        <v>340</v>
      </c>
      <c r="D14" s="306" t="s">
        <v>392</v>
      </c>
      <c r="E14" s="307" t="s">
        <v>204</v>
      </c>
      <c r="F14" s="305" t="s">
        <v>1027</v>
      </c>
      <c r="G14" s="305" t="s">
        <v>1028</v>
      </c>
      <c r="H14" s="305" t="s">
        <v>1028</v>
      </c>
      <c r="I14" s="305" t="s">
        <v>1029</v>
      </c>
      <c r="J14" s="305" t="s">
        <v>1029</v>
      </c>
    </row>
    <row r="15" spans="1:10" ht="39" customHeight="1">
      <c r="A15" s="305" t="s">
        <v>364</v>
      </c>
      <c r="B15" s="305" t="s">
        <v>339</v>
      </c>
      <c r="C15" s="305" t="s">
        <v>365</v>
      </c>
      <c r="D15" s="305" t="s">
        <v>394</v>
      </c>
      <c r="E15" s="305" t="s">
        <v>204</v>
      </c>
      <c r="F15" s="305" t="s">
        <v>1030</v>
      </c>
      <c r="G15" s="305" t="s">
        <v>1031</v>
      </c>
      <c r="H15" s="305" t="s">
        <v>1032</v>
      </c>
      <c r="I15" s="305" t="s">
        <v>1033</v>
      </c>
      <c r="J15" s="305" t="s">
        <v>1034</v>
      </c>
    </row>
    <row r="16" spans="1:10" ht="39" customHeight="1">
      <c r="A16" s="305" t="s">
        <v>361</v>
      </c>
      <c r="B16" s="305" t="s">
        <v>339</v>
      </c>
      <c r="C16" s="305" t="s">
        <v>362</v>
      </c>
      <c r="D16" s="305" t="s">
        <v>394</v>
      </c>
      <c r="E16" s="305" t="s">
        <v>204</v>
      </c>
      <c r="F16" s="305" t="s">
        <v>1027</v>
      </c>
      <c r="G16" s="305" t="s">
        <v>1035</v>
      </c>
      <c r="H16" s="305" t="s">
        <v>1035</v>
      </c>
      <c r="I16" s="305" t="s">
        <v>1036</v>
      </c>
      <c r="J16" s="305" t="s">
        <v>1037</v>
      </c>
    </row>
    <row r="17" spans="1:10" ht="24" customHeight="1">
      <c r="A17" s="305" t="s">
        <v>161</v>
      </c>
      <c r="B17" s="305" t="s">
        <v>162</v>
      </c>
      <c r="C17" s="305" t="s">
        <v>163</v>
      </c>
      <c r="D17" s="305" t="s">
        <v>1038</v>
      </c>
      <c r="E17" s="305" t="s">
        <v>164</v>
      </c>
      <c r="F17" s="305" t="s">
        <v>1039</v>
      </c>
      <c r="G17" s="305" t="s">
        <v>1040</v>
      </c>
      <c r="H17" s="305" t="s">
        <v>1041</v>
      </c>
      <c r="I17" s="305" t="s">
        <v>1042</v>
      </c>
      <c r="J17" s="305" t="s">
        <v>1043</v>
      </c>
    </row>
    <row r="18" spans="1:10" ht="26.1" customHeight="1">
      <c r="A18" s="305" t="s">
        <v>358</v>
      </c>
      <c r="B18" s="305" t="s">
        <v>339</v>
      </c>
      <c r="C18" s="305" t="s">
        <v>359</v>
      </c>
      <c r="D18" s="305" t="s">
        <v>394</v>
      </c>
      <c r="E18" s="305" t="s">
        <v>204</v>
      </c>
      <c r="F18" s="305" t="s">
        <v>1027</v>
      </c>
      <c r="G18" s="305" t="s">
        <v>1044</v>
      </c>
      <c r="H18" s="305" t="s">
        <v>1044</v>
      </c>
      <c r="I18" s="305" t="s">
        <v>1045</v>
      </c>
      <c r="J18" s="305" t="s">
        <v>1046</v>
      </c>
    </row>
    <row r="19" spans="1:10" ht="39" customHeight="1">
      <c r="A19" s="305" t="s">
        <v>343</v>
      </c>
      <c r="B19" s="305" t="s">
        <v>339</v>
      </c>
      <c r="C19" s="305" t="s">
        <v>344</v>
      </c>
      <c r="D19" s="305" t="s">
        <v>394</v>
      </c>
      <c r="E19" s="305" t="s">
        <v>204</v>
      </c>
      <c r="F19" s="305" t="s">
        <v>1030</v>
      </c>
      <c r="G19" s="305" t="s">
        <v>1047</v>
      </c>
      <c r="H19" s="305" t="s">
        <v>1048</v>
      </c>
      <c r="I19" s="305" t="s">
        <v>1049</v>
      </c>
      <c r="J19" s="305" t="s">
        <v>1050</v>
      </c>
    </row>
    <row r="20" spans="1:10" ht="39" customHeight="1">
      <c r="A20" s="305" t="s">
        <v>349</v>
      </c>
      <c r="B20" s="305" t="s">
        <v>339</v>
      </c>
      <c r="C20" s="305" t="s">
        <v>350</v>
      </c>
      <c r="D20" s="305" t="s">
        <v>394</v>
      </c>
      <c r="E20" s="305" t="s">
        <v>204</v>
      </c>
      <c r="F20" s="305" t="s">
        <v>1027</v>
      </c>
      <c r="G20" s="305" t="s">
        <v>1051</v>
      </c>
      <c r="H20" s="305" t="s">
        <v>1051</v>
      </c>
      <c r="I20" s="305" t="s">
        <v>1052</v>
      </c>
      <c r="J20" s="305" t="s">
        <v>1053</v>
      </c>
    </row>
    <row r="21" spans="1:10" ht="39" customHeight="1">
      <c r="A21" s="305" t="s">
        <v>166</v>
      </c>
      <c r="B21" s="305" t="s">
        <v>162</v>
      </c>
      <c r="C21" s="305" t="s">
        <v>167</v>
      </c>
      <c r="D21" s="305" t="s">
        <v>1038</v>
      </c>
      <c r="E21" s="305" t="s">
        <v>168</v>
      </c>
      <c r="F21" s="305" t="s">
        <v>1054</v>
      </c>
      <c r="G21" s="305" t="s">
        <v>1055</v>
      </c>
      <c r="H21" s="305" t="s">
        <v>1056</v>
      </c>
      <c r="I21" s="305" t="s">
        <v>1052</v>
      </c>
      <c r="J21" s="305" t="s">
        <v>1057</v>
      </c>
    </row>
    <row r="22" spans="1:10" ht="24" customHeight="1">
      <c r="A22" s="305" t="s">
        <v>346</v>
      </c>
      <c r="B22" s="305" t="s">
        <v>339</v>
      </c>
      <c r="C22" s="305" t="s">
        <v>347</v>
      </c>
      <c r="D22" s="305" t="s">
        <v>394</v>
      </c>
      <c r="E22" s="305" t="s">
        <v>204</v>
      </c>
      <c r="F22" s="305" t="s">
        <v>1027</v>
      </c>
      <c r="G22" s="305" t="s">
        <v>1058</v>
      </c>
      <c r="H22" s="305" t="s">
        <v>1058</v>
      </c>
      <c r="I22" s="305" t="s">
        <v>1059</v>
      </c>
      <c r="J22" s="305" t="s">
        <v>1060</v>
      </c>
    </row>
    <row r="23" spans="1:10" ht="26.1" customHeight="1">
      <c r="A23" s="305" t="s">
        <v>355</v>
      </c>
      <c r="B23" s="305" t="s">
        <v>339</v>
      </c>
      <c r="C23" s="305" t="s">
        <v>356</v>
      </c>
      <c r="D23" s="305" t="s">
        <v>394</v>
      </c>
      <c r="E23" s="305" t="s">
        <v>204</v>
      </c>
      <c r="F23" s="305" t="s">
        <v>1027</v>
      </c>
      <c r="G23" s="305" t="s">
        <v>1061</v>
      </c>
      <c r="H23" s="305" t="s">
        <v>1061</v>
      </c>
      <c r="I23" s="305" t="s">
        <v>1062</v>
      </c>
      <c r="J23" s="305" t="s">
        <v>1063</v>
      </c>
    </row>
    <row r="24" spans="1:10" ht="26.1" customHeight="1">
      <c r="A24" s="305" t="s">
        <v>189</v>
      </c>
      <c r="B24" s="305" t="s">
        <v>190</v>
      </c>
      <c r="C24" s="305" t="s">
        <v>191</v>
      </c>
      <c r="D24" s="305" t="s">
        <v>1064</v>
      </c>
      <c r="E24" s="305" t="s">
        <v>192</v>
      </c>
      <c r="F24" s="305" t="s">
        <v>1039</v>
      </c>
      <c r="G24" s="305" t="s">
        <v>1065</v>
      </c>
      <c r="H24" s="305" t="s">
        <v>1066</v>
      </c>
      <c r="I24" s="305" t="s">
        <v>1067</v>
      </c>
      <c r="J24" s="305" t="s">
        <v>1068</v>
      </c>
    </row>
    <row r="25" spans="1:10" ht="24" customHeight="1">
      <c r="A25" s="305" t="s">
        <v>352</v>
      </c>
      <c r="B25" s="305" t="s">
        <v>339</v>
      </c>
      <c r="C25" s="305" t="s">
        <v>353</v>
      </c>
      <c r="D25" s="305" t="s">
        <v>394</v>
      </c>
      <c r="E25" s="305" t="s">
        <v>204</v>
      </c>
      <c r="F25" s="305" t="s">
        <v>1027</v>
      </c>
      <c r="G25" s="305" t="s">
        <v>1069</v>
      </c>
      <c r="H25" s="305" t="s">
        <v>1069</v>
      </c>
      <c r="I25" s="305" t="s">
        <v>1070</v>
      </c>
      <c r="J25" s="305" t="s">
        <v>1071</v>
      </c>
    </row>
    <row r="26" spans="1:10" ht="26.1" customHeight="1">
      <c r="A26" s="305" t="s">
        <v>201</v>
      </c>
      <c r="B26" s="305" t="s">
        <v>202</v>
      </c>
      <c r="C26" s="305" t="s">
        <v>203</v>
      </c>
      <c r="D26" s="305">
        <v>101</v>
      </c>
      <c r="E26" s="305" t="s">
        <v>204</v>
      </c>
      <c r="F26" s="305" t="s">
        <v>1027</v>
      </c>
      <c r="G26" s="305" t="s">
        <v>1072</v>
      </c>
      <c r="H26" s="305" t="s">
        <v>1072</v>
      </c>
      <c r="I26" s="305" t="s">
        <v>1073</v>
      </c>
      <c r="J26" s="305" t="s">
        <v>1074</v>
      </c>
    </row>
    <row r="27" spans="1:10" ht="39" customHeight="1">
      <c r="A27" s="305" t="s">
        <v>198</v>
      </c>
      <c r="B27" s="305" t="s">
        <v>162</v>
      </c>
      <c r="C27" s="305" t="s">
        <v>199</v>
      </c>
      <c r="D27" s="305" t="s">
        <v>1075</v>
      </c>
      <c r="E27" s="305" t="s">
        <v>176</v>
      </c>
      <c r="F27" s="305" t="s">
        <v>1076</v>
      </c>
      <c r="G27" s="305" t="s">
        <v>1077</v>
      </c>
      <c r="H27" s="305" t="s">
        <v>1078</v>
      </c>
      <c r="I27" s="305" t="s">
        <v>1079</v>
      </c>
      <c r="J27" s="305" t="s">
        <v>1080</v>
      </c>
    </row>
    <row r="28" spans="1:10" ht="24" customHeight="1">
      <c r="A28" s="305" t="s">
        <v>206</v>
      </c>
      <c r="B28" s="305" t="s">
        <v>207</v>
      </c>
      <c r="C28" s="305" t="s">
        <v>208</v>
      </c>
      <c r="D28" s="305" t="s">
        <v>1081</v>
      </c>
      <c r="E28" s="305" t="s">
        <v>196</v>
      </c>
      <c r="F28" s="305" t="s">
        <v>1027</v>
      </c>
      <c r="G28" s="305" t="s">
        <v>1082</v>
      </c>
      <c r="H28" s="305" t="s">
        <v>1082</v>
      </c>
      <c r="I28" s="305" t="s">
        <v>1083</v>
      </c>
      <c r="J28" s="305" t="s">
        <v>1084</v>
      </c>
    </row>
    <row r="29" spans="1:10" ht="39" customHeight="1">
      <c r="A29" s="305" t="s">
        <v>178</v>
      </c>
      <c r="B29" s="305" t="s">
        <v>162</v>
      </c>
      <c r="C29" s="305" t="s">
        <v>179</v>
      </c>
      <c r="D29" s="305" t="s">
        <v>1075</v>
      </c>
      <c r="E29" s="305" t="s">
        <v>176</v>
      </c>
      <c r="F29" s="305" t="s">
        <v>1085</v>
      </c>
      <c r="G29" s="305" t="s">
        <v>1086</v>
      </c>
      <c r="H29" s="305" t="s">
        <v>1087</v>
      </c>
      <c r="I29" s="305" t="s">
        <v>1088</v>
      </c>
      <c r="J29" s="305" t="s">
        <v>1089</v>
      </c>
    </row>
    <row r="30" spans="1:10" ht="65.099999999999994" customHeight="1">
      <c r="A30" s="305" t="s">
        <v>379</v>
      </c>
      <c r="B30" s="305" t="s">
        <v>219</v>
      </c>
      <c r="C30" s="305" t="s">
        <v>380</v>
      </c>
      <c r="D30" s="305">
        <v>55.01</v>
      </c>
      <c r="E30" s="305" t="s">
        <v>176</v>
      </c>
      <c r="F30" s="305" t="s">
        <v>1090</v>
      </c>
      <c r="G30" s="305" t="s">
        <v>1091</v>
      </c>
      <c r="H30" s="305" t="s">
        <v>1092</v>
      </c>
      <c r="I30" s="305" t="s">
        <v>1093</v>
      </c>
      <c r="J30" s="305" t="s">
        <v>1094</v>
      </c>
    </row>
    <row r="31" spans="1:10" ht="24" customHeight="1">
      <c r="A31" s="305" t="s">
        <v>274</v>
      </c>
      <c r="B31" s="305" t="s">
        <v>162</v>
      </c>
      <c r="C31" s="305" t="s">
        <v>275</v>
      </c>
      <c r="D31" s="305" t="s">
        <v>1095</v>
      </c>
      <c r="E31" s="305" t="s">
        <v>272</v>
      </c>
      <c r="F31" s="305" t="s">
        <v>1096</v>
      </c>
      <c r="G31" s="305" t="s">
        <v>1097</v>
      </c>
      <c r="H31" s="305" t="s">
        <v>1098</v>
      </c>
      <c r="I31" s="305" t="s">
        <v>1099</v>
      </c>
      <c r="J31" s="305" t="s">
        <v>1100</v>
      </c>
    </row>
    <row r="32" spans="1:10" ht="24" customHeight="1">
      <c r="A32" s="305" t="s">
        <v>185</v>
      </c>
      <c r="B32" s="305" t="s">
        <v>162</v>
      </c>
      <c r="C32" s="305" t="s">
        <v>186</v>
      </c>
      <c r="D32" s="305" t="s">
        <v>1038</v>
      </c>
      <c r="E32" s="305" t="s">
        <v>187</v>
      </c>
      <c r="F32" s="305" t="s">
        <v>1101</v>
      </c>
      <c r="G32" s="305" t="s">
        <v>1102</v>
      </c>
      <c r="H32" s="305" t="s">
        <v>1103</v>
      </c>
      <c r="I32" s="305" t="s">
        <v>1104</v>
      </c>
      <c r="J32" s="305" t="s">
        <v>1105</v>
      </c>
    </row>
    <row r="33" spans="1:10" ht="24" customHeight="1">
      <c r="A33" s="305" t="s">
        <v>194</v>
      </c>
      <c r="B33" s="305" t="s">
        <v>190</v>
      </c>
      <c r="C33" s="305" t="s">
        <v>195</v>
      </c>
      <c r="D33" s="305" t="s">
        <v>1064</v>
      </c>
      <c r="E33" s="305" t="s">
        <v>196</v>
      </c>
      <c r="F33" s="305" t="s">
        <v>1027</v>
      </c>
      <c r="G33" s="305" t="s">
        <v>1106</v>
      </c>
      <c r="H33" s="305" t="s">
        <v>1106</v>
      </c>
      <c r="I33" s="305" t="s">
        <v>1107</v>
      </c>
      <c r="J33" s="305" t="s">
        <v>1108</v>
      </c>
    </row>
    <row r="34" spans="1:10" ht="39" customHeight="1">
      <c r="A34" s="305" t="s">
        <v>282</v>
      </c>
      <c r="B34" s="305" t="s">
        <v>162</v>
      </c>
      <c r="C34" s="305" t="s">
        <v>283</v>
      </c>
      <c r="D34" s="305" t="s">
        <v>1109</v>
      </c>
      <c r="E34" s="305" t="s">
        <v>204</v>
      </c>
      <c r="F34" s="305" t="s">
        <v>1027</v>
      </c>
      <c r="G34" s="305" t="s">
        <v>1110</v>
      </c>
      <c r="H34" s="305" t="s">
        <v>1110</v>
      </c>
      <c r="I34" s="305" t="s">
        <v>1111</v>
      </c>
      <c r="J34" s="305" t="s">
        <v>1112</v>
      </c>
    </row>
    <row r="35" spans="1:10" ht="26.1" customHeight="1">
      <c r="A35" s="305" t="s">
        <v>264</v>
      </c>
      <c r="B35" s="305" t="s">
        <v>162</v>
      </c>
      <c r="C35" s="305" t="s">
        <v>265</v>
      </c>
      <c r="D35" s="305" t="s">
        <v>1095</v>
      </c>
      <c r="E35" s="305" t="s">
        <v>225</v>
      </c>
      <c r="F35" s="305" t="s">
        <v>1113</v>
      </c>
      <c r="G35" s="305" t="s">
        <v>1114</v>
      </c>
      <c r="H35" s="305" t="s">
        <v>1115</v>
      </c>
      <c r="I35" s="305" t="s">
        <v>1116</v>
      </c>
      <c r="J35" s="305" t="s">
        <v>1117</v>
      </c>
    </row>
    <row r="36" spans="1:10" ht="26.1" customHeight="1">
      <c r="A36" s="305" t="s">
        <v>174</v>
      </c>
      <c r="B36" s="305" t="s">
        <v>162</v>
      </c>
      <c r="C36" s="305" t="s">
        <v>175</v>
      </c>
      <c r="D36" s="305" t="s">
        <v>1118</v>
      </c>
      <c r="E36" s="305" t="s">
        <v>176</v>
      </c>
      <c r="F36" s="305" t="s">
        <v>1119</v>
      </c>
      <c r="G36" s="305" t="s">
        <v>1120</v>
      </c>
      <c r="H36" s="305" t="s">
        <v>1121</v>
      </c>
      <c r="I36" s="305" t="s">
        <v>1122</v>
      </c>
      <c r="J36" s="305" t="s">
        <v>1123</v>
      </c>
    </row>
    <row r="37" spans="1:10" ht="24" customHeight="1">
      <c r="A37" s="305" t="s">
        <v>277</v>
      </c>
      <c r="B37" s="305" t="s">
        <v>162</v>
      </c>
      <c r="C37" s="305" t="s">
        <v>278</v>
      </c>
      <c r="D37" s="305" t="s">
        <v>1095</v>
      </c>
      <c r="E37" s="305" t="s">
        <v>272</v>
      </c>
      <c r="F37" s="305" t="s">
        <v>1124</v>
      </c>
      <c r="G37" s="305" t="s">
        <v>1125</v>
      </c>
      <c r="H37" s="305" t="s">
        <v>1126</v>
      </c>
      <c r="I37" s="305" t="s">
        <v>1127</v>
      </c>
      <c r="J37" s="305" t="s">
        <v>1128</v>
      </c>
    </row>
    <row r="38" spans="1:10" ht="24" customHeight="1">
      <c r="A38" s="305" t="s">
        <v>244</v>
      </c>
      <c r="B38" s="305" t="s">
        <v>223</v>
      </c>
      <c r="C38" s="305" t="s">
        <v>245</v>
      </c>
      <c r="D38" s="305">
        <v>42</v>
      </c>
      <c r="E38" s="305" t="s">
        <v>246</v>
      </c>
      <c r="F38" s="305" t="s">
        <v>1129</v>
      </c>
      <c r="G38" s="305" t="s">
        <v>1130</v>
      </c>
      <c r="H38" s="305" t="s">
        <v>1131</v>
      </c>
      <c r="I38" s="305" t="s">
        <v>1127</v>
      </c>
      <c r="J38" s="305" t="s">
        <v>1132</v>
      </c>
    </row>
    <row r="39" spans="1:10" ht="24" customHeight="1">
      <c r="A39" s="305" t="s">
        <v>270</v>
      </c>
      <c r="B39" s="305" t="s">
        <v>162</v>
      </c>
      <c r="C39" s="305" t="s">
        <v>271</v>
      </c>
      <c r="D39" s="305" t="s">
        <v>1095</v>
      </c>
      <c r="E39" s="305" t="s">
        <v>272</v>
      </c>
      <c r="F39" s="305" t="s">
        <v>1133</v>
      </c>
      <c r="G39" s="305" t="s">
        <v>1134</v>
      </c>
      <c r="H39" s="305" t="s">
        <v>1135</v>
      </c>
      <c r="I39" s="305" t="s">
        <v>1136</v>
      </c>
      <c r="J39" s="305" t="s">
        <v>1137</v>
      </c>
    </row>
    <row r="40" spans="1:10" ht="24" customHeight="1">
      <c r="A40" s="305" t="s">
        <v>229</v>
      </c>
      <c r="B40" s="305" t="s">
        <v>230</v>
      </c>
      <c r="C40" s="305" t="s">
        <v>231</v>
      </c>
      <c r="D40" s="305" t="s">
        <v>422</v>
      </c>
      <c r="E40" s="305" t="s">
        <v>183</v>
      </c>
      <c r="F40" s="305" t="s">
        <v>1027</v>
      </c>
      <c r="G40" s="305" t="s">
        <v>1138</v>
      </c>
      <c r="H40" s="305" t="s">
        <v>1138</v>
      </c>
      <c r="I40" s="305" t="s">
        <v>1136</v>
      </c>
      <c r="J40" s="305" t="s">
        <v>1139</v>
      </c>
    </row>
    <row r="41" spans="1:10" ht="24" customHeight="1">
      <c r="A41" s="305" t="s">
        <v>267</v>
      </c>
      <c r="B41" s="305" t="s">
        <v>162</v>
      </c>
      <c r="C41" s="305" t="s">
        <v>268</v>
      </c>
      <c r="D41" s="305" t="s">
        <v>1095</v>
      </c>
      <c r="E41" s="305" t="s">
        <v>176</v>
      </c>
      <c r="F41" s="305" t="s">
        <v>1140</v>
      </c>
      <c r="G41" s="305" t="s">
        <v>1141</v>
      </c>
      <c r="H41" s="305" t="s">
        <v>1142</v>
      </c>
      <c r="I41" s="305" t="s">
        <v>1143</v>
      </c>
      <c r="J41" s="305" t="s">
        <v>1144</v>
      </c>
    </row>
    <row r="42" spans="1:10" ht="24" customHeight="1">
      <c r="A42" s="305" t="s">
        <v>291</v>
      </c>
      <c r="B42" s="305" t="s">
        <v>162</v>
      </c>
      <c r="C42" s="305" t="s">
        <v>292</v>
      </c>
      <c r="D42" s="305" t="s">
        <v>1109</v>
      </c>
      <c r="E42" s="305" t="s">
        <v>183</v>
      </c>
      <c r="F42" s="305" t="s">
        <v>1145</v>
      </c>
      <c r="G42" s="305" t="s">
        <v>1146</v>
      </c>
      <c r="H42" s="305" t="s">
        <v>1147</v>
      </c>
      <c r="I42" s="305" t="s">
        <v>1148</v>
      </c>
      <c r="J42" s="305" t="s">
        <v>1149</v>
      </c>
    </row>
    <row r="43" spans="1:10" ht="24" customHeight="1">
      <c r="A43" s="305" t="s">
        <v>285</v>
      </c>
      <c r="B43" s="305" t="s">
        <v>162</v>
      </c>
      <c r="C43" s="305" t="s">
        <v>286</v>
      </c>
      <c r="D43" s="305" t="s">
        <v>1109</v>
      </c>
      <c r="E43" s="305" t="s">
        <v>183</v>
      </c>
      <c r="F43" s="305" t="s">
        <v>1150</v>
      </c>
      <c r="G43" s="305" t="s">
        <v>1151</v>
      </c>
      <c r="H43" s="305" t="s">
        <v>1152</v>
      </c>
      <c r="I43" s="305" t="s">
        <v>1153</v>
      </c>
      <c r="J43" s="305" t="s">
        <v>1154</v>
      </c>
    </row>
    <row r="44" spans="1:10" ht="41.25" customHeight="1">
      <c r="A44" s="305" t="s">
        <v>294</v>
      </c>
      <c r="B44" s="305" t="s">
        <v>162</v>
      </c>
      <c r="C44" s="305" t="s">
        <v>295</v>
      </c>
      <c r="D44" s="305" t="s">
        <v>1109</v>
      </c>
      <c r="E44" s="305" t="s">
        <v>204</v>
      </c>
      <c r="F44" s="305" t="s">
        <v>1155</v>
      </c>
      <c r="G44" s="305" t="s">
        <v>1156</v>
      </c>
      <c r="H44" s="305" t="s">
        <v>1157</v>
      </c>
      <c r="I44" s="305" t="s">
        <v>1158</v>
      </c>
      <c r="J44" s="305" t="s">
        <v>1159</v>
      </c>
    </row>
    <row r="45" spans="1:10" ht="26.1" customHeight="1">
      <c r="A45" s="305" t="s">
        <v>316</v>
      </c>
      <c r="B45" s="305" t="s">
        <v>162</v>
      </c>
      <c r="C45" s="305" t="s">
        <v>317</v>
      </c>
      <c r="D45" s="305" t="s">
        <v>1160</v>
      </c>
      <c r="E45" s="305" t="s">
        <v>183</v>
      </c>
      <c r="F45" s="305" t="s">
        <v>1161</v>
      </c>
      <c r="G45" s="305" t="s">
        <v>1162</v>
      </c>
      <c r="H45" s="305" t="s">
        <v>1163</v>
      </c>
      <c r="I45" s="305" t="s">
        <v>1164</v>
      </c>
      <c r="J45" s="305" t="s">
        <v>1165</v>
      </c>
    </row>
    <row r="46" spans="1:10" ht="26.1" customHeight="1">
      <c r="A46" s="305" t="s">
        <v>301</v>
      </c>
      <c r="B46" s="305" t="s">
        <v>162</v>
      </c>
      <c r="C46" s="305" t="s">
        <v>302</v>
      </c>
      <c r="D46" s="305" t="s">
        <v>1109</v>
      </c>
      <c r="E46" s="305" t="s">
        <v>204</v>
      </c>
      <c r="F46" s="305" t="s">
        <v>1166</v>
      </c>
      <c r="G46" s="305" t="s">
        <v>1167</v>
      </c>
      <c r="H46" s="305" t="s">
        <v>1168</v>
      </c>
      <c r="I46" s="305" t="s">
        <v>1164</v>
      </c>
      <c r="J46" s="305" t="s">
        <v>1169</v>
      </c>
    </row>
    <row r="47" spans="1:10" ht="24" customHeight="1">
      <c r="A47" s="305" t="s">
        <v>236</v>
      </c>
      <c r="B47" s="305" t="s">
        <v>162</v>
      </c>
      <c r="C47" s="305" t="s">
        <v>237</v>
      </c>
      <c r="D47" s="305" t="s">
        <v>1170</v>
      </c>
      <c r="E47" s="305" t="s">
        <v>238</v>
      </c>
      <c r="F47" s="305" t="s">
        <v>1171</v>
      </c>
      <c r="G47" s="305" t="s">
        <v>1172</v>
      </c>
      <c r="H47" s="305" t="s">
        <v>1173</v>
      </c>
      <c r="I47" s="305" t="s">
        <v>1174</v>
      </c>
      <c r="J47" s="305" t="s">
        <v>1175</v>
      </c>
    </row>
    <row r="48" spans="1:10" ht="39" customHeight="1">
      <c r="A48" s="305" t="s">
        <v>371</v>
      </c>
      <c r="B48" s="305" t="s">
        <v>190</v>
      </c>
      <c r="C48" s="305" t="s">
        <v>372</v>
      </c>
      <c r="D48" s="305" t="s">
        <v>1176</v>
      </c>
      <c r="E48" s="305" t="s">
        <v>176</v>
      </c>
      <c r="F48" s="305" t="s">
        <v>1177</v>
      </c>
      <c r="G48" s="305" t="s">
        <v>1088</v>
      </c>
      <c r="H48" s="305" t="s">
        <v>1178</v>
      </c>
      <c r="I48" s="305" t="s">
        <v>1179</v>
      </c>
      <c r="J48" s="305" t="s">
        <v>1180</v>
      </c>
    </row>
    <row r="49" spans="1:10" ht="24" customHeight="1">
      <c r="A49" s="305" t="s">
        <v>255</v>
      </c>
      <c r="B49" s="305" t="s">
        <v>162</v>
      </c>
      <c r="C49" s="305" t="s">
        <v>256</v>
      </c>
      <c r="D49" s="305" t="s">
        <v>1181</v>
      </c>
      <c r="E49" s="305" t="s">
        <v>176</v>
      </c>
      <c r="F49" s="305" t="s">
        <v>1182</v>
      </c>
      <c r="G49" s="305" t="s">
        <v>1183</v>
      </c>
      <c r="H49" s="305" t="s">
        <v>1184</v>
      </c>
      <c r="I49" s="305" t="s">
        <v>1185</v>
      </c>
      <c r="J49" s="305" t="s">
        <v>1186</v>
      </c>
    </row>
    <row r="50" spans="1:10" ht="24" customHeight="1">
      <c r="A50" s="305" t="s">
        <v>218</v>
      </c>
      <c r="B50" s="305" t="s">
        <v>219</v>
      </c>
      <c r="C50" s="305" t="s">
        <v>220</v>
      </c>
      <c r="D50" s="305">
        <v>4.09</v>
      </c>
      <c r="E50" s="305" t="s">
        <v>176</v>
      </c>
      <c r="F50" s="305" t="s">
        <v>1187</v>
      </c>
      <c r="G50" s="305" t="s">
        <v>1188</v>
      </c>
      <c r="H50" s="305" t="s">
        <v>1189</v>
      </c>
      <c r="I50" s="305" t="s">
        <v>1185</v>
      </c>
      <c r="J50" s="305" t="s">
        <v>1190</v>
      </c>
    </row>
    <row r="51" spans="1:10" ht="26.1" customHeight="1">
      <c r="A51" s="305" t="s">
        <v>222</v>
      </c>
      <c r="B51" s="305" t="s">
        <v>223</v>
      </c>
      <c r="C51" s="305" t="s">
        <v>224</v>
      </c>
      <c r="D51" s="305">
        <v>45</v>
      </c>
      <c r="E51" s="305" t="s">
        <v>225</v>
      </c>
      <c r="F51" s="305" t="s">
        <v>1191</v>
      </c>
      <c r="G51" s="305" t="s">
        <v>1192</v>
      </c>
      <c r="H51" s="305" t="s">
        <v>1193</v>
      </c>
      <c r="I51" s="305" t="s">
        <v>1185</v>
      </c>
      <c r="J51" s="305" t="s">
        <v>1194</v>
      </c>
    </row>
    <row r="52" spans="1:10" ht="38.25">
      <c r="A52" s="305" t="s">
        <v>310</v>
      </c>
      <c r="B52" s="305" t="s">
        <v>311</v>
      </c>
      <c r="C52" s="305" t="s">
        <v>312</v>
      </c>
      <c r="D52" s="305">
        <v>15</v>
      </c>
      <c r="E52" s="305" t="s">
        <v>204</v>
      </c>
      <c r="F52" s="305" t="s">
        <v>1027</v>
      </c>
      <c r="G52" s="305" t="s">
        <v>1195</v>
      </c>
      <c r="H52" s="305" t="s">
        <v>1195</v>
      </c>
      <c r="I52" s="305" t="s">
        <v>1196</v>
      </c>
      <c r="J52" s="305" t="s">
        <v>1197</v>
      </c>
    </row>
    <row r="53" spans="1:10" ht="63.75">
      <c r="A53" s="305" t="s">
        <v>304</v>
      </c>
      <c r="B53" s="305" t="s">
        <v>162</v>
      </c>
      <c r="C53" s="305" t="s">
        <v>305</v>
      </c>
      <c r="D53" s="305" t="s">
        <v>1109</v>
      </c>
      <c r="E53" s="305" t="s">
        <v>204</v>
      </c>
      <c r="F53" s="305" t="s">
        <v>1027</v>
      </c>
      <c r="G53" s="305" t="s">
        <v>1198</v>
      </c>
      <c r="H53" s="305" t="s">
        <v>1198</v>
      </c>
      <c r="I53" s="305" t="s">
        <v>1196</v>
      </c>
      <c r="J53" s="305" t="s">
        <v>1199</v>
      </c>
    </row>
    <row r="54" spans="1:10" ht="51">
      <c r="A54" s="305" t="s">
        <v>325</v>
      </c>
      <c r="B54" s="305" t="s">
        <v>162</v>
      </c>
      <c r="C54" s="305" t="s">
        <v>326</v>
      </c>
      <c r="D54" s="305" t="s">
        <v>1160</v>
      </c>
      <c r="E54" s="305" t="s">
        <v>204</v>
      </c>
      <c r="F54" s="305" t="s">
        <v>1027</v>
      </c>
      <c r="G54" s="305" t="s">
        <v>1200</v>
      </c>
      <c r="H54" s="305" t="s">
        <v>1200</v>
      </c>
      <c r="I54" s="305" t="s">
        <v>1196</v>
      </c>
      <c r="J54" s="305" t="s">
        <v>1201</v>
      </c>
    </row>
    <row r="55" spans="1:10" ht="25.5">
      <c r="A55" s="305" t="s">
        <v>215</v>
      </c>
      <c r="B55" s="305" t="s">
        <v>207</v>
      </c>
      <c r="C55" s="305" t="s">
        <v>216</v>
      </c>
      <c r="D55" s="305" t="s">
        <v>1202</v>
      </c>
      <c r="E55" s="305" t="s">
        <v>176</v>
      </c>
      <c r="F55" s="305" t="s">
        <v>1203</v>
      </c>
      <c r="G55" s="305" t="s">
        <v>1204</v>
      </c>
      <c r="H55" s="305" t="s">
        <v>1205</v>
      </c>
      <c r="I55" s="305" t="s">
        <v>1196</v>
      </c>
      <c r="J55" s="305" t="s">
        <v>1206</v>
      </c>
    </row>
    <row r="56" spans="1:10" ht="25.5">
      <c r="A56" s="305" t="s">
        <v>181</v>
      </c>
      <c r="B56" s="305" t="s">
        <v>162</v>
      </c>
      <c r="C56" s="305" t="s">
        <v>182</v>
      </c>
      <c r="D56" s="305" t="s">
        <v>1038</v>
      </c>
      <c r="E56" s="305" t="s">
        <v>183</v>
      </c>
      <c r="F56" s="305" t="s">
        <v>1039</v>
      </c>
      <c r="G56" s="305" t="s">
        <v>1207</v>
      </c>
      <c r="H56" s="305" t="s">
        <v>1208</v>
      </c>
      <c r="I56" s="305" t="s">
        <v>1196</v>
      </c>
      <c r="J56" s="305" t="s">
        <v>1209</v>
      </c>
    </row>
    <row r="57" spans="1:10" ht="25.5">
      <c r="A57" s="305" t="s">
        <v>297</v>
      </c>
      <c r="B57" s="305" t="s">
        <v>298</v>
      </c>
      <c r="C57" s="305" t="s">
        <v>299</v>
      </c>
      <c r="D57" s="305">
        <v>7</v>
      </c>
      <c r="E57" s="305" t="s">
        <v>196</v>
      </c>
      <c r="F57" s="305" t="s">
        <v>1210</v>
      </c>
      <c r="G57" s="305" t="s">
        <v>1211</v>
      </c>
      <c r="H57" s="305" t="s">
        <v>1212</v>
      </c>
      <c r="I57" s="305" t="s">
        <v>1196</v>
      </c>
      <c r="J57" s="305" t="s">
        <v>1213</v>
      </c>
    </row>
    <row r="58" spans="1:10" ht="25.5">
      <c r="A58" s="305" t="s">
        <v>248</v>
      </c>
      <c r="B58" s="305" t="s">
        <v>249</v>
      </c>
      <c r="C58" s="305" t="s">
        <v>250</v>
      </c>
      <c r="D58" s="305" t="s">
        <v>1214</v>
      </c>
      <c r="E58" s="305" t="s">
        <v>176</v>
      </c>
      <c r="F58" s="305" t="s">
        <v>1203</v>
      </c>
      <c r="G58" s="305" t="s">
        <v>1215</v>
      </c>
      <c r="H58" s="305" t="s">
        <v>1216</v>
      </c>
      <c r="I58" s="305" t="s">
        <v>1217</v>
      </c>
      <c r="J58" s="305" t="s">
        <v>1218</v>
      </c>
    </row>
    <row r="59" spans="1:10">
      <c r="A59" s="305" t="s">
        <v>258</v>
      </c>
      <c r="B59" s="305" t="s">
        <v>207</v>
      </c>
      <c r="C59" s="305" t="s">
        <v>259</v>
      </c>
      <c r="D59" s="305" t="s">
        <v>392</v>
      </c>
      <c r="E59" s="305" t="s">
        <v>260</v>
      </c>
      <c r="F59" s="305" t="s">
        <v>1219</v>
      </c>
      <c r="G59" s="305" t="s">
        <v>1220</v>
      </c>
      <c r="H59" s="305" t="s">
        <v>1221</v>
      </c>
      <c r="I59" s="305" t="s">
        <v>1217</v>
      </c>
      <c r="J59" s="305" t="s">
        <v>1222</v>
      </c>
    </row>
    <row r="60" spans="1:10" ht="60" customHeight="1">
      <c r="A60" s="305" t="s">
        <v>288</v>
      </c>
      <c r="B60" s="305" t="s">
        <v>207</v>
      </c>
      <c r="C60" s="305" t="s">
        <v>289</v>
      </c>
      <c r="D60" s="305" t="s">
        <v>1223</v>
      </c>
      <c r="E60" s="305" t="s">
        <v>196</v>
      </c>
      <c r="F60" s="305" t="s">
        <v>1224</v>
      </c>
      <c r="G60" s="305" t="s">
        <v>1225</v>
      </c>
      <c r="H60" s="305" t="s">
        <v>1226</v>
      </c>
      <c r="I60" s="305" t="s">
        <v>1217</v>
      </c>
      <c r="J60" s="305" t="s">
        <v>1227</v>
      </c>
    </row>
    <row r="61" spans="1:10" ht="51">
      <c r="A61" s="305" t="s">
        <v>252</v>
      </c>
      <c r="B61" s="305" t="s">
        <v>162</v>
      </c>
      <c r="C61" s="305" t="s">
        <v>253</v>
      </c>
      <c r="D61" s="305" t="s">
        <v>1181</v>
      </c>
      <c r="E61" s="305" t="s">
        <v>176</v>
      </c>
      <c r="F61" s="305" t="s">
        <v>1228</v>
      </c>
      <c r="G61" s="305" t="s">
        <v>1229</v>
      </c>
      <c r="H61" s="305" t="s">
        <v>1230</v>
      </c>
      <c r="I61" s="305" t="s">
        <v>1231</v>
      </c>
      <c r="J61" s="305" t="s">
        <v>1232</v>
      </c>
    </row>
    <row r="62" spans="1:10" ht="38.25">
      <c r="A62" s="305" t="s">
        <v>233</v>
      </c>
      <c r="B62" s="305" t="s">
        <v>162</v>
      </c>
      <c r="C62" s="305" t="s">
        <v>234</v>
      </c>
      <c r="D62" s="305" t="s">
        <v>1233</v>
      </c>
      <c r="E62" s="305" t="s">
        <v>225</v>
      </c>
      <c r="F62" s="305" t="s">
        <v>1234</v>
      </c>
      <c r="G62" s="305" t="s">
        <v>1235</v>
      </c>
      <c r="H62" s="305" t="s">
        <v>1236</v>
      </c>
      <c r="I62" s="305" t="s">
        <v>1231</v>
      </c>
      <c r="J62" s="305" t="s">
        <v>1237</v>
      </c>
    </row>
    <row r="63" spans="1:10" ht="25.5">
      <c r="A63" s="305" t="s">
        <v>212</v>
      </c>
      <c r="B63" s="305" t="s">
        <v>207</v>
      </c>
      <c r="C63" s="305" t="s">
        <v>213</v>
      </c>
      <c r="D63" s="305" t="s">
        <v>1202</v>
      </c>
      <c r="E63" s="305" t="s">
        <v>176</v>
      </c>
      <c r="F63" s="305" t="s">
        <v>1203</v>
      </c>
      <c r="G63" s="305" t="s">
        <v>1238</v>
      </c>
      <c r="H63" s="305" t="s">
        <v>1239</v>
      </c>
      <c r="I63" s="305" t="s">
        <v>1231</v>
      </c>
      <c r="J63" s="305" t="s">
        <v>1240</v>
      </c>
    </row>
    <row r="64" spans="1:10" ht="51">
      <c r="A64" s="305" t="s">
        <v>333</v>
      </c>
      <c r="B64" s="305" t="s">
        <v>162</v>
      </c>
      <c r="C64" s="305" t="s">
        <v>334</v>
      </c>
      <c r="D64" s="305" t="s">
        <v>1241</v>
      </c>
      <c r="E64" s="305" t="s">
        <v>176</v>
      </c>
      <c r="F64" s="305" t="s">
        <v>1242</v>
      </c>
      <c r="G64" s="305" t="s">
        <v>1243</v>
      </c>
      <c r="H64" s="305" t="s">
        <v>1244</v>
      </c>
      <c r="I64" s="305" t="s">
        <v>1245</v>
      </c>
      <c r="J64" s="305" t="s">
        <v>1246</v>
      </c>
    </row>
    <row r="65" spans="1:10" ht="51">
      <c r="A65" s="305" t="s">
        <v>319</v>
      </c>
      <c r="B65" s="305" t="s">
        <v>162</v>
      </c>
      <c r="C65" s="305" t="s">
        <v>320</v>
      </c>
      <c r="D65" s="305" t="s">
        <v>1160</v>
      </c>
      <c r="E65" s="305" t="s">
        <v>204</v>
      </c>
      <c r="F65" s="305" t="s">
        <v>1027</v>
      </c>
      <c r="G65" s="305" t="s">
        <v>1247</v>
      </c>
      <c r="H65" s="305" t="s">
        <v>1247</v>
      </c>
      <c r="I65" s="305" t="s">
        <v>1245</v>
      </c>
      <c r="J65" s="305" t="s">
        <v>1248</v>
      </c>
    </row>
    <row r="66" spans="1:10" ht="26.25" customHeight="1">
      <c r="A66" s="305" t="s">
        <v>330</v>
      </c>
      <c r="B66" s="305" t="s">
        <v>162</v>
      </c>
      <c r="C66" s="305" t="s">
        <v>331</v>
      </c>
      <c r="D66" s="305" t="s">
        <v>1249</v>
      </c>
      <c r="E66" s="305" t="s">
        <v>176</v>
      </c>
      <c r="F66" s="305" t="s">
        <v>1250</v>
      </c>
      <c r="G66" s="305" t="s">
        <v>1251</v>
      </c>
      <c r="H66" s="305" t="s">
        <v>1252</v>
      </c>
      <c r="I66" s="305" t="s">
        <v>1245</v>
      </c>
      <c r="J66" s="305" t="s">
        <v>1253</v>
      </c>
    </row>
    <row r="67" spans="1:10" ht="32.25" customHeight="1">
      <c r="A67" s="305" t="s">
        <v>307</v>
      </c>
      <c r="B67" s="305" t="s">
        <v>162</v>
      </c>
      <c r="C67" s="305" t="s">
        <v>308</v>
      </c>
      <c r="D67" s="305" t="s">
        <v>1109</v>
      </c>
      <c r="E67" s="305" t="s">
        <v>204</v>
      </c>
      <c r="F67" s="305" t="s">
        <v>1027</v>
      </c>
      <c r="G67" s="305" t="s">
        <v>1254</v>
      </c>
      <c r="H67" s="305" t="s">
        <v>1254</v>
      </c>
      <c r="I67" s="305" t="s">
        <v>1245</v>
      </c>
      <c r="J67" s="305" t="s">
        <v>1253</v>
      </c>
    </row>
    <row r="68" spans="1:10" ht="51">
      <c r="A68" s="305" t="s">
        <v>322</v>
      </c>
      <c r="B68" s="305" t="s">
        <v>162</v>
      </c>
      <c r="C68" s="305" t="s">
        <v>323</v>
      </c>
      <c r="D68" s="305" t="s">
        <v>1160</v>
      </c>
      <c r="E68" s="305" t="s">
        <v>204</v>
      </c>
      <c r="F68" s="305" t="s">
        <v>1027</v>
      </c>
      <c r="G68" s="305" t="s">
        <v>1255</v>
      </c>
      <c r="H68" s="305" t="s">
        <v>1255</v>
      </c>
      <c r="I68" s="305" t="s">
        <v>1245</v>
      </c>
      <c r="J68" s="305" t="s">
        <v>1256</v>
      </c>
    </row>
    <row r="69" spans="1:10" ht="15">
      <c r="A69" s="302"/>
      <c r="B69" s="302"/>
      <c r="C69" s="302"/>
      <c r="D69" s="302"/>
      <c r="E69" s="302"/>
      <c r="F69" s="302"/>
      <c r="G69" s="303"/>
      <c r="H69" s="304"/>
      <c r="I69" s="303"/>
      <c r="J69" s="197"/>
    </row>
    <row r="70" spans="1:10" ht="32.25" customHeight="1">
      <c r="A70" s="430" t="str">
        <f>'Orçamento Sintético'!D95</f>
        <v>_____________________________________________
Eng. Civil Késsio R. J. Monteiro - CREA 22154 D/AC</v>
      </c>
      <c r="B70" s="459"/>
      <c r="C70" s="459"/>
      <c r="D70" s="459"/>
      <c r="E70" s="459"/>
      <c r="F70" s="459"/>
      <c r="G70" s="459"/>
      <c r="H70" s="459"/>
      <c r="I70" s="459"/>
      <c r="J70" s="197"/>
    </row>
  </sheetData>
  <mergeCells count="18">
    <mergeCell ref="B10:I10"/>
    <mergeCell ref="A1:I1"/>
    <mergeCell ref="A2:I2"/>
    <mergeCell ref="A3:I3"/>
    <mergeCell ref="A6:I6"/>
    <mergeCell ref="B8:I8"/>
    <mergeCell ref="B9:I9"/>
    <mergeCell ref="B12:B13"/>
    <mergeCell ref="G12:G13"/>
    <mergeCell ref="I12:I13"/>
    <mergeCell ref="J12:J13"/>
    <mergeCell ref="A70:I70"/>
    <mergeCell ref="C12:C13"/>
    <mergeCell ref="D12:D13"/>
    <mergeCell ref="E12:E13"/>
    <mergeCell ref="F12:F13"/>
    <mergeCell ref="H12:H13"/>
    <mergeCell ref="A12:A13"/>
  </mergeCells>
  <pageMargins left="0.5" right="0.5" top="1" bottom="1" header="0.5" footer="0.5"/>
  <pageSetup paperSize="9" fitToHeight="0" orientation="landscape"/>
  <headerFooter>
    <oddHeader>&amp;L &amp;CMinha Empresa
CNPJ:  &amp;R</oddHeader>
    <oddFooter>&amp;L &amp;C  -  -  / 
069993466030 / 200070487@aluno.unb.br &amp;R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D094F-CE18-4534-B891-8DD9B39017C1}">
  <sheetPr>
    <pageSetUpPr fitToPage="1"/>
  </sheetPr>
  <dimension ref="A1:BJ644"/>
  <sheetViews>
    <sheetView showOutlineSymbols="0" showWhiteSpace="0" topLeftCell="A11" zoomScale="85" zoomScaleNormal="85" workbookViewId="0">
      <selection activeCell="I657" sqref="I657"/>
    </sheetView>
  </sheetViews>
  <sheetFormatPr defaultRowHeight="14.25"/>
  <cols>
    <col min="1" max="1" width="11.42578125" style="194" bestFit="1" customWidth="1"/>
    <col min="2" max="2" width="13.7109375" style="194" bestFit="1" customWidth="1"/>
    <col min="3" max="3" width="11.42578125" style="194" bestFit="1" customWidth="1"/>
    <col min="4" max="4" width="68.5703125" style="194" bestFit="1" customWidth="1"/>
    <col min="5" max="5" width="17.140625" style="194" bestFit="1" customWidth="1"/>
    <col min="6" max="8" width="13.7109375" style="194" bestFit="1" customWidth="1"/>
    <col min="9" max="9" width="14.85546875" style="194" bestFit="1" customWidth="1"/>
    <col min="10" max="10" width="16" style="194" bestFit="1" customWidth="1"/>
    <col min="11" max="16384" width="9.140625" style="194"/>
  </cols>
  <sheetData>
    <row r="1" spans="1:62" ht="15">
      <c r="A1" s="431" t="s">
        <v>0</v>
      </c>
      <c r="B1" s="431"/>
      <c r="C1" s="431"/>
      <c r="D1" s="431"/>
      <c r="E1" s="431"/>
      <c r="F1" s="431"/>
      <c r="G1" s="431"/>
      <c r="H1" s="431"/>
      <c r="I1" s="431"/>
      <c r="J1" s="342"/>
    </row>
    <row r="2" spans="1:62" ht="15">
      <c r="A2" s="431" t="s">
        <v>1</v>
      </c>
      <c r="B2" s="431"/>
      <c r="C2" s="431"/>
      <c r="D2" s="431"/>
      <c r="E2" s="431"/>
      <c r="F2" s="431"/>
      <c r="G2" s="431"/>
      <c r="H2" s="431"/>
      <c r="I2" s="431"/>
      <c r="J2" s="317"/>
    </row>
    <row r="3" spans="1:62" ht="15">
      <c r="A3" s="431" t="s">
        <v>2</v>
      </c>
      <c r="B3" s="431"/>
      <c r="C3" s="431"/>
      <c r="D3" s="431"/>
      <c r="E3" s="431"/>
      <c r="F3" s="431"/>
      <c r="G3" s="431"/>
      <c r="H3" s="431"/>
      <c r="I3" s="431"/>
      <c r="J3" s="317"/>
    </row>
    <row r="4" spans="1:62" ht="15">
      <c r="A4" s="238"/>
      <c r="B4" s="238"/>
      <c r="C4" s="238"/>
      <c r="D4" s="238" t="s">
        <v>3</v>
      </c>
      <c r="E4" s="238"/>
      <c r="F4" s="309"/>
      <c r="G4" s="238"/>
      <c r="H4" s="309"/>
      <c r="I4" s="238"/>
      <c r="J4" s="317"/>
    </row>
    <row r="5" spans="1:62" ht="15">
      <c r="A5" s="238"/>
      <c r="B5" s="238"/>
      <c r="C5" s="238"/>
      <c r="D5" s="238"/>
      <c r="E5" s="238"/>
      <c r="F5" s="309"/>
      <c r="G5" s="238"/>
      <c r="H5" s="309"/>
      <c r="I5" s="238"/>
      <c r="J5" s="317"/>
    </row>
    <row r="6" spans="1:62" ht="15" customHeight="1">
      <c r="A6" s="431" t="s">
        <v>1257</v>
      </c>
      <c r="B6" s="431"/>
      <c r="C6" s="431"/>
      <c r="D6" s="431"/>
      <c r="E6" s="431"/>
      <c r="F6" s="431"/>
      <c r="G6" s="431"/>
      <c r="H6" s="431"/>
      <c r="I6" s="431"/>
      <c r="J6" s="431"/>
    </row>
    <row r="7" spans="1:62" ht="15">
      <c r="A7" s="239"/>
      <c r="B7" s="239"/>
      <c r="C7" s="239"/>
      <c r="D7" s="240"/>
      <c r="E7" s="241"/>
      <c r="F7" s="315"/>
      <c r="G7" s="242"/>
      <c r="H7" s="310"/>
      <c r="I7" s="244"/>
      <c r="J7" s="317"/>
    </row>
    <row r="8" spans="1:62" ht="15">
      <c r="A8" s="245" t="s">
        <v>5</v>
      </c>
      <c r="B8" s="418" t="str">
        <f>BDI!B9</f>
        <v>OBRA DE REFORMA E ADEQUAÇÃO DE ACESSO DA FACULDADE DE DIREITO - UNB</v>
      </c>
      <c r="C8" s="418"/>
      <c r="D8" s="418"/>
      <c r="E8" s="418"/>
      <c r="F8" s="418"/>
      <c r="G8" s="418"/>
      <c r="H8" s="418"/>
      <c r="I8" s="418"/>
      <c r="J8" s="317"/>
    </row>
    <row r="9" spans="1:62" ht="25.5">
      <c r="A9" s="245" t="s">
        <v>7</v>
      </c>
      <c r="B9" s="418" t="s">
        <v>145</v>
      </c>
      <c r="C9" s="418"/>
      <c r="D9" s="418"/>
      <c r="E9" s="418"/>
      <c r="F9" s="418"/>
      <c r="G9" s="418"/>
      <c r="H9" s="418"/>
      <c r="I9" s="418"/>
      <c r="J9" s="317"/>
    </row>
    <row r="10" spans="1:62" ht="15">
      <c r="A10" s="245" t="s">
        <v>9</v>
      </c>
      <c r="B10" s="427">
        <f>BDI!B11</f>
        <v>44942</v>
      </c>
      <c r="C10" s="427"/>
      <c r="D10" s="427"/>
      <c r="E10" s="427"/>
      <c r="F10" s="427"/>
      <c r="G10" s="427"/>
      <c r="H10" s="427"/>
      <c r="I10" s="427"/>
      <c r="J10" s="317"/>
    </row>
    <row r="11" spans="1:62" ht="15">
      <c r="A11" s="436" t="s">
        <v>1258</v>
      </c>
      <c r="B11" s="459"/>
      <c r="C11" s="459"/>
      <c r="D11" s="459"/>
      <c r="E11" s="459"/>
      <c r="F11" s="459"/>
      <c r="G11" s="459"/>
      <c r="H11" s="459"/>
      <c r="I11" s="459"/>
      <c r="J11" s="459"/>
    </row>
    <row r="12" spans="1:62" s="197" customFormat="1" ht="24" customHeight="1">
      <c r="A12" s="318" t="s">
        <v>158</v>
      </c>
      <c r="B12" s="318"/>
      <c r="C12" s="318"/>
      <c r="D12" s="318" t="s">
        <v>1259</v>
      </c>
      <c r="E12" s="318"/>
      <c r="F12" s="437"/>
      <c r="G12" s="437"/>
      <c r="H12" s="319"/>
      <c r="I12" s="318"/>
      <c r="J12" s="343">
        <v>31728</v>
      </c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</row>
    <row r="13" spans="1:62" s="197" customFormat="1" ht="18" customHeight="1">
      <c r="A13" s="320" t="s">
        <v>160</v>
      </c>
      <c r="B13" s="321" t="s">
        <v>151</v>
      </c>
      <c r="C13" s="320" t="s">
        <v>152</v>
      </c>
      <c r="D13" s="320" t="s">
        <v>120</v>
      </c>
      <c r="E13" s="435" t="s">
        <v>386</v>
      </c>
      <c r="F13" s="435"/>
      <c r="G13" s="322" t="s">
        <v>153</v>
      </c>
      <c r="H13" s="321" t="s">
        <v>154</v>
      </c>
      <c r="I13" s="321" t="s">
        <v>1025</v>
      </c>
      <c r="J13" s="344" t="s">
        <v>157</v>
      </c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</row>
    <row r="14" spans="1:62" s="197" customFormat="1" ht="26.1" customHeight="1">
      <c r="A14" s="323" t="s">
        <v>1260</v>
      </c>
      <c r="B14" s="324" t="s">
        <v>161</v>
      </c>
      <c r="C14" s="323" t="s">
        <v>162</v>
      </c>
      <c r="D14" s="323" t="s">
        <v>163</v>
      </c>
      <c r="E14" s="438" t="s">
        <v>1038</v>
      </c>
      <c r="F14" s="438"/>
      <c r="G14" s="325" t="s">
        <v>164</v>
      </c>
      <c r="H14" s="326">
        <v>1</v>
      </c>
      <c r="I14" s="327">
        <v>3590.52</v>
      </c>
      <c r="J14" s="345">
        <v>3590.52</v>
      </c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</row>
    <row r="15" spans="1:62" s="197" customFormat="1" ht="26.1" customHeight="1">
      <c r="A15" s="328" t="s">
        <v>1261</v>
      </c>
      <c r="B15" s="329" t="s">
        <v>1262</v>
      </c>
      <c r="C15" s="328" t="s">
        <v>162</v>
      </c>
      <c r="D15" s="328" t="s">
        <v>1263</v>
      </c>
      <c r="E15" s="439" t="s">
        <v>1038</v>
      </c>
      <c r="F15" s="439"/>
      <c r="G15" s="330" t="s">
        <v>164</v>
      </c>
      <c r="H15" s="331">
        <v>1</v>
      </c>
      <c r="I15" s="332">
        <v>47.61</v>
      </c>
      <c r="J15" s="346">
        <v>47.61</v>
      </c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</row>
    <row r="16" spans="1:62" s="197" customFormat="1" ht="24" customHeight="1">
      <c r="A16" s="328" t="s">
        <v>1264</v>
      </c>
      <c r="B16" s="329" t="s">
        <v>399</v>
      </c>
      <c r="C16" s="328" t="s">
        <v>162</v>
      </c>
      <c r="D16" s="328" t="s">
        <v>400</v>
      </c>
      <c r="E16" s="439" t="s">
        <v>401</v>
      </c>
      <c r="F16" s="439"/>
      <c r="G16" s="330" t="s">
        <v>164</v>
      </c>
      <c r="H16" s="331">
        <v>1</v>
      </c>
      <c r="I16" s="332">
        <v>3089.81</v>
      </c>
      <c r="J16" s="346">
        <v>3089.81</v>
      </c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</row>
    <row r="17" spans="1:62" s="197" customFormat="1" ht="24" customHeight="1">
      <c r="A17" s="328" t="s">
        <v>1264</v>
      </c>
      <c r="B17" s="329" t="s">
        <v>441</v>
      </c>
      <c r="C17" s="328" t="s">
        <v>162</v>
      </c>
      <c r="D17" s="328" t="s">
        <v>442</v>
      </c>
      <c r="E17" s="439" t="s">
        <v>422</v>
      </c>
      <c r="F17" s="439"/>
      <c r="G17" s="330" t="s">
        <v>164</v>
      </c>
      <c r="H17" s="331">
        <v>1</v>
      </c>
      <c r="I17" s="332">
        <v>198.3</v>
      </c>
      <c r="J17" s="346">
        <v>198.3</v>
      </c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</row>
    <row r="18" spans="1:62" s="197" customFormat="1" ht="24" customHeight="1">
      <c r="A18" s="328" t="s">
        <v>1264</v>
      </c>
      <c r="B18" s="329" t="s">
        <v>634</v>
      </c>
      <c r="C18" s="328" t="s">
        <v>162</v>
      </c>
      <c r="D18" s="328" t="s">
        <v>635</v>
      </c>
      <c r="E18" s="439" t="s">
        <v>422</v>
      </c>
      <c r="F18" s="439"/>
      <c r="G18" s="330" t="s">
        <v>164</v>
      </c>
      <c r="H18" s="331">
        <v>1</v>
      </c>
      <c r="I18" s="332">
        <v>11.8</v>
      </c>
      <c r="J18" s="346">
        <v>11.8</v>
      </c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</row>
    <row r="19" spans="1:62" s="197" customFormat="1" ht="26.1" customHeight="1">
      <c r="A19" s="328" t="s">
        <v>1264</v>
      </c>
      <c r="B19" s="329" t="s">
        <v>574</v>
      </c>
      <c r="C19" s="328" t="s">
        <v>162</v>
      </c>
      <c r="D19" s="328" t="s">
        <v>575</v>
      </c>
      <c r="E19" s="439" t="s">
        <v>392</v>
      </c>
      <c r="F19" s="439"/>
      <c r="G19" s="330" t="s">
        <v>164</v>
      </c>
      <c r="H19" s="331">
        <v>1</v>
      </c>
      <c r="I19" s="332">
        <v>21.49</v>
      </c>
      <c r="J19" s="346">
        <v>21.49</v>
      </c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</row>
    <row r="20" spans="1:62" s="197" customFormat="1" ht="26.1" customHeight="1">
      <c r="A20" s="328" t="s">
        <v>1264</v>
      </c>
      <c r="B20" s="329" t="s">
        <v>433</v>
      </c>
      <c r="C20" s="328" t="s">
        <v>162</v>
      </c>
      <c r="D20" s="328" t="s">
        <v>434</v>
      </c>
      <c r="E20" s="439" t="s">
        <v>392</v>
      </c>
      <c r="F20" s="439"/>
      <c r="G20" s="330" t="s">
        <v>164</v>
      </c>
      <c r="H20" s="331">
        <v>1</v>
      </c>
      <c r="I20" s="332">
        <v>221.51</v>
      </c>
      <c r="J20" s="346">
        <v>221.51</v>
      </c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</row>
    <row r="21" spans="1:62" s="197" customFormat="1">
      <c r="A21" s="333"/>
      <c r="B21" s="333"/>
      <c r="C21" s="333"/>
      <c r="D21" s="333"/>
      <c r="E21" s="333" t="s">
        <v>1265</v>
      </c>
      <c r="F21" s="334">
        <v>1723.7624306</v>
      </c>
      <c r="G21" s="333" t="s">
        <v>1266</v>
      </c>
      <c r="H21" s="334">
        <v>1413.66</v>
      </c>
      <c r="I21" s="333" t="s">
        <v>1267</v>
      </c>
      <c r="J21" s="334">
        <v>3137.42</v>
      </c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</row>
    <row r="22" spans="1:62" s="197" customFormat="1">
      <c r="A22" s="333"/>
      <c r="B22" s="333"/>
      <c r="C22" s="333"/>
      <c r="D22" s="333"/>
      <c r="E22" s="333" t="s">
        <v>1268</v>
      </c>
      <c r="F22" s="334">
        <v>966.92</v>
      </c>
      <c r="G22" s="333"/>
      <c r="H22" s="434" t="s">
        <v>1269</v>
      </c>
      <c r="I22" s="434"/>
      <c r="J22" s="334">
        <v>4557.4399999999996</v>
      </c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</row>
    <row r="23" spans="1:62" s="197" customFormat="1" ht="30" customHeight="1" thickBot="1">
      <c r="A23" s="335"/>
      <c r="B23" s="335"/>
      <c r="C23" s="335"/>
      <c r="D23" s="335"/>
      <c r="E23" s="335"/>
      <c r="F23" s="335"/>
      <c r="G23" s="335" t="s">
        <v>1270</v>
      </c>
      <c r="H23" s="336">
        <v>5</v>
      </c>
      <c r="I23" s="335" t="s">
        <v>1271</v>
      </c>
      <c r="J23" s="337">
        <v>22787.200000000001</v>
      </c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</row>
    <row r="24" spans="1:62" s="197" customFormat="1" ht="0.95" customHeight="1" thickTop="1">
      <c r="A24" s="338"/>
      <c r="B24" s="338"/>
      <c r="C24" s="338"/>
      <c r="D24" s="338"/>
      <c r="E24" s="338"/>
      <c r="F24" s="338"/>
      <c r="G24" s="338"/>
      <c r="H24" s="338"/>
      <c r="I24" s="338"/>
      <c r="J24" s="338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</row>
    <row r="25" spans="1:62" s="197" customFormat="1" ht="18" customHeight="1">
      <c r="A25" s="320" t="s">
        <v>165</v>
      </c>
      <c r="B25" s="321" t="s">
        <v>151</v>
      </c>
      <c r="C25" s="320" t="s">
        <v>152</v>
      </c>
      <c r="D25" s="320" t="s">
        <v>120</v>
      </c>
      <c r="E25" s="435" t="s">
        <v>386</v>
      </c>
      <c r="F25" s="435"/>
      <c r="G25" s="322" t="s">
        <v>153</v>
      </c>
      <c r="H25" s="321" t="s">
        <v>154</v>
      </c>
      <c r="I25" s="321" t="s">
        <v>1025</v>
      </c>
      <c r="J25" s="344" t="s">
        <v>157</v>
      </c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</row>
    <row r="26" spans="1:62" s="197" customFormat="1" ht="26.1" customHeight="1">
      <c r="A26" s="323" t="s">
        <v>1260</v>
      </c>
      <c r="B26" s="324" t="s">
        <v>166</v>
      </c>
      <c r="C26" s="323" t="s">
        <v>162</v>
      </c>
      <c r="D26" s="323" t="s">
        <v>167</v>
      </c>
      <c r="E26" s="438" t="s">
        <v>1038</v>
      </c>
      <c r="F26" s="438"/>
      <c r="G26" s="325" t="s">
        <v>168</v>
      </c>
      <c r="H26" s="326">
        <v>1</v>
      </c>
      <c r="I26" s="327">
        <v>88.05</v>
      </c>
      <c r="J26" s="345">
        <v>88.05</v>
      </c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</row>
    <row r="27" spans="1:62" s="197" customFormat="1" ht="26.1" customHeight="1">
      <c r="A27" s="328" t="s">
        <v>1261</v>
      </c>
      <c r="B27" s="329" t="s">
        <v>1272</v>
      </c>
      <c r="C27" s="328" t="s">
        <v>162</v>
      </c>
      <c r="D27" s="328" t="s">
        <v>1273</v>
      </c>
      <c r="E27" s="439" t="s">
        <v>1038</v>
      </c>
      <c r="F27" s="439"/>
      <c r="G27" s="330" t="s">
        <v>168</v>
      </c>
      <c r="H27" s="331">
        <v>1</v>
      </c>
      <c r="I27" s="332">
        <v>1.2</v>
      </c>
      <c r="J27" s="346">
        <v>1.2</v>
      </c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</row>
    <row r="28" spans="1:62" s="197" customFormat="1" ht="24" customHeight="1">
      <c r="A28" s="328" t="s">
        <v>1264</v>
      </c>
      <c r="B28" s="329" t="s">
        <v>412</v>
      </c>
      <c r="C28" s="328" t="s">
        <v>162</v>
      </c>
      <c r="D28" s="328" t="s">
        <v>413</v>
      </c>
      <c r="E28" s="439" t="s">
        <v>401</v>
      </c>
      <c r="F28" s="439"/>
      <c r="G28" s="330" t="s">
        <v>168</v>
      </c>
      <c r="H28" s="331">
        <v>1</v>
      </c>
      <c r="I28" s="332">
        <v>85.02</v>
      </c>
      <c r="J28" s="346">
        <v>85.02</v>
      </c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</row>
    <row r="29" spans="1:62" s="197" customFormat="1" ht="24" customHeight="1">
      <c r="A29" s="328" t="s">
        <v>1264</v>
      </c>
      <c r="B29" s="329" t="s">
        <v>526</v>
      </c>
      <c r="C29" s="328" t="s">
        <v>162</v>
      </c>
      <c r="D29" s="328" t="s">
        <v>527</v>
      </c>
      <c r="E29" s="439" t="s">
        <v>496</v>
      </c>
      <c r="F29" s="439"/>
      <c r="G29" s="330" t="s">
        <v>168</v>
      </c>
      <c r="H29" s="331">
        <v>1</v>
      </c>
      <c r="I29" s="332">
        <v>1.05</v>
      </c>
      <c r="J29" s="346">
        <v>1.05</v>
      </c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</row>
    <row r="30" spans="1:62" s="197" customFormat="1" ht="24" customHeight="1">
      <c r="A30" s="328" t="s">
        <v>1264</v>
      </c>
      <c r="B30" s="329" t="s">
        <v>785</v>
      </c>
      <c r="C30" s="328" t="s">
        <v>162</v>
      </c>
      <c r="D30" s="328" t="s">
        <v>786</v>
      </c>
      <c r="E30" s="439" t="s">
        <v>787</v>
      </c>
      <c r="F30" s="439"/>
      <c r="G30" s="330" t="s">
        <v>168</v>
      </c>
      <c r="H30" s="331">
        <v>1</v>
      </c>
      <c r="I30" s="332">
        <v>0.06</v>
      </c>
      <c r="J30" s="346">
        <v>0.06</v>
      </c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</row>
    <row r="31" spans="1:62" s="197" customFormat="1" ht="26.1" customHeight="1">
      <c r="A31" s="328" t="s">
        <v>1264</v>
      </c>
      <c r="B31" s="329" t="s">
        <v>943</v>
      </c>
      <c r="C31" s="328" t="s">
        <v>162</v>
      </c>
      <c r="D31" s="328" t="s">
        <v>944</v>
      </c>
      <c r="E31" s="439" t="s">
        <v>392</v>
      </c>
      <c r="F31" s="439"/>
      <c r="G31" s="330" t="s">
        <v>168</v>
      </c>
      <c r="H31" s="331">
        <v>1</v>
      </c>
      <c r="I31" s="332">
        <v>0.01</v>
      </c>
      <c r="J31" s="346">
        <v>0.01</v>
      </c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</row>
    <row r="32" spans="1:62" s="197" customFormat="1" ht="26.1" customHeight="1">
      <c r="A32" s="328" t="s">
        <v>1264</v>
      </c>
      <c r="B32" s="329" t="s">
        <v>640</v>
      </c>
      <c r="C32" s="328" t="s">
        <v>162</v>
      </c>
      <c r="D32" s="328" t="s">
        <v>641</v>
      </c>
      <c r="E32" s="439" t="s">
        <v>392</v>
      </c>
      <c r="F32" s="439"/>
      <c r="G32" s="330" t="s">
        <v>168</v>
      </c>
      <c r="H32" s="331">
        <v>1</v>
      </c>
      <c r="I32" s="332">
        <v>0.71</v>
      </c>
      <c r="J32" s="346">
        <v>0.71</v>
      </c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</row>
    <row r="33" spans="1:62" s="197" customFormat="1">
      <c r="A33" s="333"/>
      <c r="B33" s="333"/>
      <c r="C33" s="333"/>
      <c r="D33" s="333"/>
      <c r="E33" s="333" t="s">
        <v>1265</v>
      </c>
      <c r="F33" s="334">
        <v>47.371023600000001</v>
      </c>
      <c r="G33" s="333" t="s">
        <v>1266</v>
      </c>
      <c r="H33" s="334">
        <v>38.85</v>
      </c>
      <c r="I33" s="333" t="s">
        <v>1267</v>
      </c>
      <c r="J33" s="334">
        <v>86.22</v>
      </c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</row>
    <row r="34" spans="1:62" s="197" customFormat="1">
      <c r="A34" s="333"/>
      <c r="B34" s="333"/>
      <c r="C34" s="333"/>
      <c r="D34" s="333"/>
      <c r="E34" s="333" t="s">
        <v>1268</v>
      </c>
      <c r="F34" s="334">
        <v>23.71</v>
      </c>
      <c r="G34" s="333"/>
      <c r="H34" s="434" t="s">
        <v>1269</v>
      </c>
      <c r="I34" s="434"/>
      <c r="J34" s="334">
        <v>111.76</v>
      </c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</row>
    <row r="35" spans="1:62" s="197" customFormat="1" ht="30" customHeight="1" thickBot="1">
      <c r="A35" s="335"/>
      <c r="B35" s="335"/>
      <c r="C35" s="335"/>
      <c r="D35" s="335"/>
      <c r="E35" s="335"/>
      <c r="F35" s="335"/>
      <c r="G35" s="335" t="s">
        <v>1270</v>
      </c>
      <c r="H35" s="336">
        <v>80</v>
      </c>
      <c r="I35" s="335" t="s">
        <v>1271</v>
      </c>
      <c r="J35" s="337">
        <v>8940.7999999999993</v>
      </c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</row>
    <row r="36" spans="1:62" s="197" customFormat="1" ht="0.95" customHeight="1" thickTop="1">
      <c r="A36" s="338"/>
      <c r="B36" s="338"/>
      <c r="C36" s="338"/>
      <c r="D36" s="338"/>
      <c r="E36" s="338"/>
      <c r="F36" s="338"/>
      <c r="G36" s="338"/>
      <c r="H36" s="338"/>
      <c r="I36" s="338"/>
      <c r="J36" s="338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</row>
    <row r="37" spans="1:62" s="197" customFormat="1" ht="24" customHeight="1">
      <c r="A37" s="318" t="s">
        <v>169</v>
      </c>
      <c r="B37" s="318"/>
      <c r="C37" s="318"/>
      <c r="D37" s="318" t="s">
        <v>170</v>
      </c>
      <c r="E37" s="318"/>
      <c r="F37" s="437"/>
      <c r="G37" s="437"/>
      <c r="H37" s="319"/>
      <c r="I37" s="318"/>
      <c r="J37" s="343">
        <v>21614.31</v>
      </c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</row>
    <row r="38" spans="1:62" s="197" customFormat="1" ht="24" customHeight="1">
      <c r="A38" s="318" t="s">
        <v>171</v>
      </c>
      <c r="B38" s="318"/>
      <c r="C38" s="318"/>
      <c r="D38" s="318" t="s">
        <v>1274</v>
      </c>
      <c r="E38" s="318"/>
      <c r="F38" s="437"/>
      <c r="G38" s="437"/>
      <c r="H38" s="319"/>
      <c r="I38" s="318"/>
      <c r="J38" s="343">
        <v>20399.21</v>
      </c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</row>
    <row r="39" spans="1:62" s="197" customFormat="1" ht="18" customHeight="1">
      <c r="A39" s="320" t="s">
        <v>173</v>
      </c>
      <c r="B39" s="321" t="s">
        <v>151</v>
      </c>
      <c r="C39" s="320" t="s">
        <v>152</v>
      </c>
      <c r="D39" s="320" t="s">
        <v>120</v>
      </c>
      <c r="E39" s="435" t="s">
        <v>386</v>
      </c>
      <c r="F39" s="435"/>
      <c r="G39" s="322" t="s">
        <v>153</v>
      </c>
      <c r="H39" s="321" t="s">
        <v>154</v>
      </c>
      <c r="I39" s="321" t="s">
        <v>1025</v>
      </c>
      <c r="J39" s="344" t="s">
        <v>157</v>
      </c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</row>
    <row r="40" spans="1:62" s="197" customFormat="1" ht="26.1" customHeight="1">
      <c r="A40" s="323" t="s">
        <v>1260</v>
      </c>
      <c r="B40" s="324" t="s">
        <v>174</v>
      </c>
      <c r="C40" s="323" t="s">
        <v>162</v>
      </c>
      <c r="D40" s="323" t="s">
        <v>175</v>
      </c>
      <c r="E40" s="438" t="s">
        <v>1118</v>
      </c>
      <c r="F40" s="438"/>
      <c r="G40" s="325" t="s">
        <v>176</v>
      </c>
      <c r="H40" s="326">
        <v>1</v>
      </c>
      <c r="I40" s="327">
        <v>26.51</v>
      </c>
      <c r="J40" s="345">
        <v>26.51</v>
      </c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</row>
    <row r="41" spans="1:62" s="197" customFormat="1" ht="26.1" customHeight="1">
      <c r="A41" s="328" t="s">
        <v>1261</v>
      </c>
      <c r="B41" s="329" t="s">
        <v>1275</v>
      </c>
      <c r="C41" s="328" t="s">
        <v>162</v>
      </c>
      <c r="D41" s="328" t="s">
        <v>1276</v>
      </c>
      <c r="E41" s="439" t="s">
        <v>1038</v>
      </c>
      <c r="F41" s="439"/>
      <c r="G41" s="330" t="s">
        <v>168</v>
      </c>
      <c r="H41" s="331">
        <v>0.53</v>
      </c>
      <c r="I41" s="332">
        <v>20.309999999999999</v>
      </c>
      <c r="J41" s="346">
        <v>10.76</v>
      </c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</row>
    <row r="42" spans="1:62" s="197" customFormat="1" ht="24" customHeight="1">
      <c r="A42" s="328" t="s">
        <v>1261</v>
      </c>
      <c r="B42" s="329" t="s">
        <v>1277</v>
      </c>
      <c r="C42" s="328" t="s">
        <v>162</v>
      </c>
      <c r="D42" s="328" t="s">
        <v>1278</v>
      </c>
      <c r="E42" s="439" t="s">
        <v>1038</v>
      </c>
      <c r="F42" s="439"/>
      <c r="G42" s="330" t="s">
        <v>168</v>
      </c>
      <c r="H42" s="331">
        <v>0.44</v>
      </c>
      <c r="I42" s="332">
        <v>25.27</v>
      </c>
      <c r="J42" s="346">
        <v>11.11</v>
      </c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</row>
    <row r="43" spans="1:62" s="197" customFormat="1" ht="26.1" customHeight="1">
      <c r="A43" s="328" t="s">
        <v>1264</v>
      </c>
      <c r="B43" s="329" t="s">
        <v>570</v>
      </c>
      <c r="C43" s="328" t="s">
        <v>162</v>
      </c>
      <c r="D43" s="328" t="s">
        <v>571</v>
      </c>
      <c r="E43" s="439" t="s">
        <v>422</v>
      </c>
      <c r="F43" s="439"/>
      <c r="G43" s="330" t="s">
        <v>183</v>
      </c>
      <c r="H43" s="331">
        <v>0.06</v>
      </c>
      <c r="I43" s="332">
        <v>8.6199999999999992</v>
      </c>
      <c r="J43" s="346">
        <v>0.51</v>
      </c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</row>
    <row r="44" spans="1:62" s="197" customFormat="1" ht="26.1" customHeight="1">
      <c r="A44" s="328" t="s">
        <v>1264</v>
      </c>
      <c r="B44" s="329" t="s">
        <v>745</v>
      </c>
      <c r="C44" s="328" t="s">
        <v>162</v>
      </c>
      <c r="D44" s="328" t="s">
        <v>746</v>
      </c>
      <c r="E44" s="439" t="s">
        <v>422</v>
      </c>
      <c r="F44" s="439"/>
      <c r="G44" s="330" t="s">
        <v>183</v>
      </c>
      <c r="H44" s="331">
        <v>0.2</v>
      </c>
      <c r="I44" s="332">
        <v>4.37</v>
      </c>
      <c r="J44" s="346">
        <v>0.87</v>
      </c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</row>
    <row r="45" spans="1:62" s="197" customFormat="1" ht="26.1" customHeight="1">
      <c r="A45" s="328" t="s">
        <v>1264</v>
      </c>
      <c r="B45" s="329" t="s">
        <v>730</v>
      </c>
      <c r="C45" s="328" t="s">
        <v>162</v>
      </c>
      <c r="D45" s="328" t="s">
        <v>731</v>
      </c>
      <c r="E45" s="439" t="s">
        <v>422</v>
      </c>
      <c r="F45" s="439"/>
      <c r="G45" s="330" t="s">
        <v>272</v>
      </c>
      <c r="H45" s="331">
        <v>0.01</v>
      </c>
      <c r="I45" s="332">
        <v>22.3</v>
      </c>
      <c r="J45" s="346">
        <v>0.22</v>
      </c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</row>
    <row r="46" spans="1:62" s="197" customFormat="1" ht="39" customHeight="1">
      <c r="A46" s="328" t="s">
        <v>1264</v>
      </c>
      <c r="B46" s="329" t="s">
        <v>624</v>
      </c>
      <c r="C46" s="328" t="s">
        <v>162</v>
      </c>
      <c r="D46" s="328" t="s">
        <v>625</v>
      </c>
      <c r="E46" s="439" t="s">
        <v>422</v>
      </c>
      <c r="F46" s="439"/>
      <c r="G46" s="330" t="s">
        <v>176</v>
      </c>
      <c r="H46" s="331">
        <v>1.1000000000000001</v>
      </c>
      <c r="I46" s="332">
        <v>2.77</v>
      </c>
      <c r="J46" s="346">
        <v>3.04</v>
      </c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</row>
    <row r="47" spans="1:62" s="197" customFormat="1">
      <c r="A47" s="333"/>
      <c r="B47" s="333"/>
      <c r="C47" s="333"/>
      <c r="D47" s="333"/>
      <c r="E47" s="333" t="s">
        <v>1265</v>
      </c>
      <c r="F47" s="334">
        <v>7.8951705950222513</v>
      </c>
      <c r="G47" s="333" t="s">
        <v>1266</v>
      </c>
      <c r="H47" s="334">
        <v>6.47</v>
      </c>
      <c r="I47" s="333" t="s">
        <v>1267</v>
      </c>
      <c r="J47" s="334">
        <v>14.37</v>
      </c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</row>
    <row r="48" spans="1:62" s="197" customFormat="1">
      <c r="A48" s="333"/>
      <c r="B48" s="333"/>
      <c r="C48" s="333"/>
      <c r="D48" s="333"/>
      <c r="E48" s="333" t="s">
        <v>1268</v>
      </c>
      <c r="F48" s="334">
        <v>7.13</v>
      </c>
      <c r="G48" s="333"/>
      <c r="H48" s="434" t="s">
        <v>1269</v>
      </c>
      <c r="I48" s="434"/>
      <c r="J48" s="334">
        <v>33.64</v>
      </c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</row>
    <row r="49" spans="1:62" s="197" customFormat="1" ht="30" customHeight="1" thickBot="1">
      <c r="A49" s="335"/>
      <c r="B49" s="335"/>
      <c r="C49" s="335"/>
      <c r="D49" s="335"/>
      <c r="E49" s="335"/>
      <c r="F49" s="335"/>
      <c r="G49" s="335" t="s">
        <v>1270</v>
      </c>
      <c r="H49" s="336">
        <v>21</v>
      </c>
      <c r="I49" s="335" t="s">
        <v>1271</v>
      </c>
      <c r="J49" s="337">
        <v>706.44</v>
      </c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</row>
    <row r="50" spans="1:62" s="197" customFormat="1" ht="0.95" customHeight="1" thickTop="1">
      <c r="A50" s="338"/>
      <c r="B50" s="338"/>
      <c r="C50" s="338"/>
      <c r="D50" s="338"/>
      <c r="E50" s="338"/>
      <c r="F50" s="338"/>
      <c r="G50" s="338"/>
      <c r="H50" s="338"/>
      <c r="I50" s="338"/>
      <c r="J50" s="338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</row>
    <row r="51" spans="1:62" s="197" customFormat="1" ht="18" customHeight="1">
      <c r="A51" s="320" t="s">
        <v>177</v>
      </c>
      <c r="B51" s="321" t="s">
        <v>151</v>
      </c>
      <c r="C51" s="320" t="s">
        <v>152</v>
      </c>
      <c r="D51" s="320" t="s">
        <v>120</v>
      </c>
      <c r="E51" s="435" t="s">
        <v>386</v>
      </c>
      <c r="F51" s="435"/>
      <c r="G51" s="322" t="s">
        <v>153</v>
      </c>
      <c r="H51" s="321" t="s">
        <v>154</v>
      </c>
      <c r="I51" s="321" t="s">
        <v>1025</v>
      </c>
      <c r="J51" s="344" t="s">
        <v>157</v>
      </c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  <c r="BJ51" s="194"/>
    </row>
    <row r="52" spans="1:62" s="197" customFormat="1" ht="24" customHeight="1">
      <c r="A52" s="323" t="s">
        <v>1260</v>
      </c>
      <c r="B52" s="324" t="s">
        <v>178</v>
      </c>
      <c r="C52" s="323" t="s">
        <v>162</v>
      </c>
      <c r="D52" s="323" t="s">
        <v>179</v>
      </c>
      <c r="E52" s="438" t="s">
        <v>1075</v>
      </c>
      <c r="F52" s="438"/>
      <c r="G52" s="325" t="s">
        <v>176</v>
      </c>
      <c r="H52" s="326">
        <v>1</v>
      </c>
      <c r="I52" s="327">
        <v>515.24</v>
      </c>
      <c r="J52" s="345">
        <v>515.24</v>
      </c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  <c r="BJ52" s="194"/>
    </row>
    <row r="53" spans="1:62" s="197" customFormat="1" ht="24" customHeight="1">
      <c r="A53" s="328" t="s">
        <v>1261</v>
      </c>
      <c r="B53" s="329" t="s">
        <v>1277</v>
      </c>
      <c r="C53" s="328" t="s">
        <v>162</v>
      </c>
      <c r="D53" s="328" t="s">
        <v>1278</v>
      </c>
      <c r="E53" s="439" t="s">
        <v>1038</v>
      </c>
      <c r="F53" s="439"/>
      <c r="G53" s="330" t="s">
        <v>168</v>
      </c>
      <c r="H53" s="331">
        <v>1</v>
      </c>
      <c r="I53" s="332">
        <v>25.27</v>
      </c>
      <c r="J53" s="346">
        <v>25.27</v>
      </c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</row>
    <row r="54" spans="1:62" s="197" customFormat="1" ht="24" customHeight="1">
      <c r="A54" s="328" t="s">
        <v>1261</v>
      </c>
      <c r="B54" s="329" t="s">
        <v>1279</v>
      </c>
      <c r="C54" s="328" t="s">
        <v>162</v>
      </c>
      <c r="D54" s="328" t="s">
        <v>1280</v>
      </c>
      <c r="E54" s="439" t="s">
        <v>1038</v>
      </c>
      <c r="F54" s="439"/>
      <c r="G54" s="330" t="s">
        <v>168</v>
      </c>
      <c r="H54" s="331">
        <v>2</v>
      </c>
      <c r="I54" s="332">
        <v>19.309999999999999</v>
      </c>
      <c r="J54" s="346">
        <v>38.619999999999997</v>
      </c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</row>
    <row r="55" spans="1:62" s="197" customFormat="1" ht="39" customHeight="1">
      <c r="A55" s="328" t="s">
        <v>1261</v>
      </c>
      <c r="B55" s="329" t="s">
        <v>1281</v>
      </c>
      <c r="C55" s="328" t="s">
        <v>162</v>
      </c>
      <c r="D55" s="328" t="s">
        <v>1282</v>
      </c>
      <c r="E55" s="439" t="s">
        <v>1095</v>
      </c>
      <c r="F55" s="439"/>
      <c r="G55" s="330" t="s">
        <v>225</v>
      </c>
      <c r="H55" s="331">
        <v>0.01</v>
      </c>
      <c r="I55" s="332">
        <v>489.15</v>
      </c>
      <c r="J55" s="346">
        <v>4.8899999999999997</v>
      </c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</row>
    <row r="56" spans="1:62" s="197" customFormat="1" ht="26.1" customHeight="1">
      <c r="A56" s="328" t="s">
        <v>1264</v>
      </c>
      <c r="B56" s="329" t="s">
        <v>702</v>
      </c>
      <c r="C56" s="328" t="s">
        <v>162</v>
      </c>
      <c r="D56" s="328" t="s">
        <v>703</v>
      </c>
      <c r="E56" s="439" t="s">
        <v>422</v>
      </c>
      <c r="F56" s="439"/>
      <c r="G56" s="330" t="s">
        <v>183</v>
      </c>
      <c r="H56" s="331">
        <v>1</v>
      </c>
      <c r="I56" s="332">
        <v>9.49</v>
      </c>
      <c r="J56" s="346">
        <v>9.49</v>
      </c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</row>
    <row r="57" spans="1:62" s="197" customFormat="1" ht="26.1" customHeight="1">
      <c r="A57" s="328" t="s">
        <v>1264</v>
      </c>
      <c r="B57" s="329" t="s">
        <v>570</v>
      </c>
      <c r="C57" s="328" t="s">
        <v>162</v>
      </c>
      <c r="D57" s="328" t="s">
        <v>571</v>
      </c>
      <c r="E57" s="439" t="s">
        <v>422</v>
      </c>
      <c r="F57" s="439"/>
      <c r="G57" s="330" t="s">
        <v>183</v>
      </c>
      <c r="H57" s="331">
        <v>4</v>
      </c>
      <c r="I57" s="332">
        <v>8.6199999999999992</v>
      </c>
      <c r="J57" s="346">
        <v>34.479999999999997</v>
      </c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</row>
    <row r="58" spans="1:62" s="197" customFormat="1" ht="39" customHeight="1">
      <c r="A58" s="328" t="s">
        <v>1264</v>
      </c>
      <c r="B58" s="329" t="s">
        <v>437</v>
      </c>
      <c r="C58" s="328" t="s">
        <v>162</v>
      </c>
      <c r="D58" s="328" t="s">
        <v>438</v>
      </c>
      <c r="E58" s="439" t="s">
        <v>422</v>
      </c>
      <c r="F58" s="439"/>
      <c r="G58" s="330" t="s">
        <v>176</v>
      </c>
      <c r="H58" s="331">
        <v>1</v>
      </c>
      <c r="I58" s="332">
        <v>400</v>
      </c>
      <c r="J58" s="346">
        <v>400</v>
      </c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</row>
    <row r="59" spans="1:62" s="197" customFormat="1" ht="26.1" customHeight="1">
      <c r="A59" s="328" t="s">
        <v>1264</v>
      </c>
      <c r="B59" s="329" t="s">
        <v>844</v>
      </c>
      <c r="C59" s="328" t="s">
        <v>162</v>
      </c>
      <c r="D59" s="328" t="s">
        <v>845</v>
      </c>
      <c r="E59" s="439" t="s">
        <v>422</v>
      </c>
      <c r="F59" s="439"/>
      <c r="G59" s="330" t="s">
        <v>272</v>
      </c>
      <c r="H59" s="331">
        <v>0.11</v>
      </c>
      <c r="I59" s="332">
        <v>22.69</v>
      </c>
      <c r="J59" s="346">
        <v>2.4900000000000002</v>
      </c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</row>
    <row r="60" spans="1:62" s="197" customFormat="1">
      <c r="A60" s="333"/>
      <c r="B60" s="333"/>
      <c r="C60" s="333"/>
      <c r="D60" s="333"/>
      <c r="E60" s="333" t="s">
        <v>1265</v>
      </c>
      <c r="F60" s="334">
        <v>22.597659469259931</v>
      </c>
      <c r="G60" s="333" t="s">
        <v>1266</v>
      </c>
      <c r="H60" s="334">
        <v>18.53</v>
      </c>
      <c r="I60" s="333" t="s">
        <v>1267</v>
      </c>
      <c r="J60" s="334">
        <v>41.13</v>
      </c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</row>
    <row r="61" spans="1:62" s="197" customFormat="1">
      <c r="A61" s="333"/>
      <c r="B61" s="333"/>
      <c r="C61" s="333"/>
      <c r="D61" s="333"/>
      <c r="E61" s="333" t="s">
        <v>1268</v>
      </c>
      <c r="F61" s="334">
        <v>138.75</v>
      </c>
      <c r="G61" s="333"/>
      <c r="H61" s="434" t="s">
        <v>1269</v>
      </c>
      <c r="I61" s="434"/>
      <c r="J61" s="334">
        <v>653.99</v>
      </c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</row>
    <row r="62" spans="1:62" s="197" customFormat="1" ht="30" customHeight="1" thickBot="1">
      <c r="A62" s="335"/>
      <c r="B62" s="335"/>
      <c r="C62" s="335"/>
      <c r="D62" s="335"/>
      <c r="E62" s="335"/>
      <c r="F62" s="335"/>
      <c r="G62" s="335" t="s">
        <v>1270</v>
      </c>
      <c r="H62" s="336">
        <v>2.61</v>
      </c>
      <c r="I62" s="335" t="s">
        <v>1271</v>
      </c>
      <c r="J62" s="337">
        <v>1706.91</v>
      </c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</row>
    <row r="63" spans="1:62" s="197" customFormat="1" ht="0.95" customHeight="1" thickTop="1">
      <c r="A63" s="338"/>
      <c r="B63" s="338"/>
      <c r="C63" s="338"/>
      <c r="D63" s="338"/>
      <c r="E63" s="338"/>
      <c r="F63" s="338"/>
      <c r="G63" s="338"/>
      <c r="H63" s="338"/>
      <c r="I63" s="338"/>
      <c r="J63" s="338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  <c r="BJ63" s="194"/>
    </row>
    <row r="64" spans="1:62" s="197" customFormat="1" ht="18" customHeight="1">
      <c r="A64" s="320" t="s">
        <v>180</v>
      </c>
      <c r="B64" s="321" t="s">
        <v>151</v>
      </c>
      <c r="C64" s="320" t="s">
        <v>152</v>
      </c>
      <c r="D64" s="320" t="s">
        <v>120</v>
      </c>
      <c r="E64" s="435" t="s">
        <v>386</v>
      </c>
      <c r="F64" s="435"/>
      <c r="G64" s="322" t="s">
        <v>153</v>
      </c>
      <c r="H64" s="321" t="s">
        <v>154</v>
      </c>
      <c r="I64" s="321" t="s">
        <v>1025</v>
      </c>
      <c r="J64" s="344" t="s">
        <v>157</v>
      </c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  <c r="AF64" s="194"/>
      <c r="AG64" s="194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4"/>
      <c r="BH64" s="194"/>
      <c r="BI64" s="194"/>
      <c r="BJ64" s="194"/>
    </row>
    <row r="65" spans="1:62" s="197" customFormat="1" ht="26.1" customHeight="1">
      <c r="A65" s="323" t="s">
        <v>1260</v>
      </c>
      <c r="B65" s="324" t="s">
        <v>181</v>
      </c>
      <c r="C65" s="323" t="s">
        <v>162</v>
      </c>
      <c r="D65" s="323" t="s">
        <v>182</v>
      </c>
      <c r="E65" s="438" t="s">
        <v>1038</v>
      </c>
      <c r="F65" s="438"/>
      <c r="G65" s="325" t="s">
        <v>183</v>
      </c>
      <c r="H65" s="326">
        <v>1</v>
      </c>
      <c r="I65" s="327">
        <v>16.48</v>
      </c>
      <c r="J65" s="345">
        <v>16.48</v>
      </c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4"/>
      <c r="BJ65" s="194"/>
    </row>
    <row r="66" spans="1:62" s="197" customFormat="1" ht="51.95" customHeight="1">
      <c r="A66" s="328" t="s">
        <v>1261</v>
      </c>
      <c r="B66" s="329" t="s">
        <v>1283</v>
      </c>
      <c r="C66" s="328" t="s">
        <v>162</v>
      </c>
      <c r="D66" s="328" t="s">
        <v>1284</v>
      </c>
      <c r="E66" s="439" t="s">
        <v>1038</v>
      </c>
      <c r="F66" s="439"/>
      <c r="G66" s="330" t="s">
        <v>1285</v>
      </c>
      <c r="H66" s="331">
        <v>0.40200000000000002</v>
      </c>
      <c r="I66" s="332">
        <v>11.81</v>
      </c>
      <c r="J66" s="346">
        <v>4.74</v>
      </c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  <c r="BJ66" s="194"/>
    </row>
    <row r="67" spans="1:62" s="197" customFormat="1" ht="26.1" customHeight="1">
      <c r="A67" s="328" t="s">
        <v>1261</v>
      </c>
      <c r="B67" s="329" t="s">
        <v>1286</v>
      </c>
      <c r="C67" s="328" t="s">
        <v>162</v>
      </c>
      <c r="D67" s="328" t="s">
        <v>1287</v>
      </c>
      <c r="E67" s="439" t="s">
        <v>1038</v>
      </c>
      <c r="F67" s="439"/>
      <c r="G67" s="330" t="s">
        <v>168</v>
      </c>
      <c r="H67" s="331">
        <v>0.5</v>
      </c>
      <c r="I67" s="332">
        <v>19.63</v>
      </c>
      <c r="J67" s="346">
        <v>9.81</v>
      </c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  <c r="BJ67" s="194"/>
    </row>
    <row r="68" spans="1:62" s="197" customFormat="1" ht="24" customHeight="1">
      <c r="A68" s="328" t="s">
        <v>1261</v>
      </c>
      <c r="B68" s="329" t="s">
        <v>1279</v>
      </c>
      <c r="C68" s="328" t="s">
        <v>162</v>
      </c>
      <c r="D68" s="328" t="s">
        <v>1280</v>
      </c>
      <c r="E68" s="439" t="s">
        <v>1038</v>
      </c>
      <c r="F68" s="439"/>
      <c r="G68" s="330" t="s">
        <v>168</v>
      </c>
      <c r="H68" s="331">
        <v>0.1</v>
      </c>
      <c r="I68" s="332">
        <v>19.309999999999999</v>
      </c>
      <c r="J68" s="346">
        <v>1.93</v>
      </c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  <c r="BJ68" s="194"/>
    </row>
    <row r="69" spans="1:62" s="197" customFormat="1">
      <c r="A69" s="333"/>
      <c r="B69" s="333"/>
      <c r="C69" s="333"/>
      <c r="D69" s="333"/>
      <c r="E69" s="333" t="s">
        <v>1265</v>
      </c>
      <c r="F69" s="334">
        <v>5.735948574254162</v>
      </c>
      <c r="G69" s="333" t="s">
        <v>1266</v>
      </c>
      <c r="H69" s="334">
        <v>4.7</v>
      </c>
      <c r="I69" s="333" t="s">
        <v>1267</v>
      </c>
      <c r="J69" s="334">
        <v>10.44</v>
      </c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  <c r="BJ69" s="194"/>
    </row>
    <row r="70" spans="1:62" s="197" customFormat="1">
      <c r="A70" s="333"/>
      <c r="B70" s="333"/>
      <c r="C70" s="333"/>
      <c r="D70" s="333"/>
      <c r="E70" s="333" t="s">
        <v>1268</v>
      </c>
      <c r="F70" s="334">
        <v>4.43</v>
      </c>
      <c r="G70" s="333"/>
      <c r="H70" s="434" t="s">
        <v>1269</v>
      </c>
      <c r="I70" s="434"/>
      <c r="J70" s="334">
        <v>20.91</v>
      </c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  <c r="BJ70" s="194"/>
    </row>
    <row r="71" spans="1:62" s="197" customFormat="1" ht="30" customHeight="1" thickBot="1">
      <c r="A71" s="335"/>
      <c r="B71" s="335"/>
      <c r="C71" s="335"/>
      <c r="D71" s="335"/>
      <c r="E71" s="335"/>
      <c r="F71" s="335"/>
      <c r="G71" s="335" t="s">
        <v>1270</v>
      </c>
      <c r="H71" s="336">
        <v>5</v>
      </c>
      <c r="I71" s="335" t="s">
        <v>1271</v>
      </c>
      <c r="J71" s="337">
        <v>104.55</v>
      </c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  <c r="BJ71" s="194"/>
    </row>
    <row r="72" spans="1:62" s="197" customFormat="1" ht="0.95" customHeight="1" thickTop="1">
      <c r="A72" s="338"/>
      <c r="B72" s="338"/>
      <c r="C72" s="338"/>
      <c r="D72" s="338"/>
      <c r="E72" s="338"/>
      <c r="F72" s="338"/>
      <c r="G72" s="338"/>
      <c r="H72" s="338"/>
      <c r="I72" s="338"/>
      <c r="J72" s="338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194"/>
      <c r="BF72" s="194"/>
      <c r="BG72" s="194"/>
      <c r="BH72" s="194"/>
      <c r="BI72" s="194"/>
      <c r="BJ72" s="194"/>
    </row>
    <row r="73" spans="1:62" s="197" customFormat="1" ht="18" customHeight="1">
      <c r="A73" s="320" t="s">
        <v>184</v>
      </c>
      <c r="B73" s="321" t="s">
        <v>151</v>
      </c>
      <c r="C73" s="320" t="s">
        <v>152</v>
      </c>
      <c r="D73" s="320" t="s">
        <v>120</v>
      </c>
      <c r="E73" s="435" t="s">
        <v>386</v>
      </c>
      <c r="F73" s="435"/>
      <c r="G73" s="322" t="s">
        <v>153</v>
      </c>
      <c r="H73" s="321" t="s">
        <v>154</v>
      </c>
      <c r="I73" s="321" t="s">
        <v>1025</v>
      </c>
      <c r="J73" s="344" t="s">
        <v>157</v>
      </c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</row>
    <row r="74" spans="1:62" s="197" customFormat="1" ht="24" customHeight="1">
      <c r="A74" s="323" t="s">
        <v>1260</v>
      </c>
      <c r="B74" s="324" t="s">
        <v>185</v>
      </c>
      <c r="C74" s="323" t="s">
        <v>162</v>
      </c>
      <c r="D74" s="323" t="s">
        <v>186</v>
      </c>
      <c r="E74" s="438" t="s">
        <v>1038</v>
      </c>
      <c r="F74" s="438"/>
      <c r="G74" s="325" t="s">
        <v>187</v>
      </c>
      <c r="H74" s="326">
        <v>1</v>
      </c>
      <c r="I74" s="327">
        <v>29.65</v>
      </c>
      <c r="J74" s="345">
        <v>29.65</v>
      </c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  <c r="BJ74" s="194"/>
    </row>
    <row r="75" spans="1:62" s="197" customFormat="1" ht="24" customHeight="1">
      <c r="A75" s="328" t="s">
        <v>1261</v>
      </c>
      <c r="B75" s="329" t="s">
        <v>1279</v>
      </c>
      <c r="C75" s="328" t="s">
        <v>162</v>
      </c>
      <c r="D75" s="328" t="s">
        <v>1280</v>
      </c>
      <c r="E75" s="439" t="s">
        <v>1038</v>
      </c>
      <c r="F75" s="439"/>
      <c r="G75" s="330" t="s">
        <v>168</v>
      </c>
      <c r="H75" s="331">
        <v>0.5</v>
      </c>
      <c r="I75" s="332">
        <v>19.309999999999999</v>
      </c>
      <c r="J75" s="346">
        <v>9.65</v>
      </c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  <c r="BJ75" s="194"/>
    </row>
    <row r="76" spans="1:62" s="197" customFormat="1" ht="65.099999999999994" customHeight="1">
      <c r="A76" s="328" t="s">
        <v>1264</v>
      </c>
      <c r="B76" s="329" t="s">
        <v>489</v>
      </c>
      <c r="C76" s="328" t="s">
        <v>162</v>
      </c>
      <c r="D76" s="328" t="s">
        <v>490</v>
      </c>
      <c r="E76" s="439" t="s">
        <v>392</v>
      </c>
      <c r="F76" s="439"/>
      <c r="G76" s="330" t="s">
        <v>491</v>
      </c>
      <c r="H76" s="331">
        <v>1</v>
      </c>
      <c r="I76" s="332">
        <v>20</v>
      </c>
      <c r="J76" s="346">
        <v>20</v>
      </c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  <c r="BJ76" s="194"/>
    </row>
    <row r="77" spans="1:62" s="197" customFormat="1">
      <c r="A77" s="333"/>
      <c r="B77" s="333"/>
      <c r="C77" s="333"/>
      <c r="D77" s="333"/>
      <c r="E77" s="333" t="s">
        <v>1265</v>
      </c>
      <c r="F77" s="334">
        <v>3.1756496895774959</v>
      </c>
      <c r="G77" s="333" t="s">
        <v>1266</v>
      </c>
      <c r="H77" s="334">
        <v>2.6</v>
      </c>
      <c r="I77" s="333" t="s">
        <v>1267</v>
      </c>
      <c r="J77" s="334">
        <v>5.78</v>
      </c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  <c r="BJ77" s="194"/>
    </row>
    <row r="78" spans="1:62" s="197" customFormat="1">
      <c r="A78" s="333"/>
      <c r="B78" s="333"/>
      <c r="C78" s="333"/>
      <c r="D78" s="333"/>
      <c r="E78" s="333" t="s">
        <v>1268</v>
      </c>
      <c r="F78" s="334">
        <v>7.98</v>
      </c>
      <c r="G78" s="333"/>
      <c r="H78" s="434" t="s">
        <v>1269</v>
      </c>
      <c r="I78" s="434"/>
      <c r="J78" s="334">
        <v>37.630000000000003</v>
      </c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  <c r="BJ78" s="194"/>
    </row>
    <row r="79" spans="1:62" s="197" customFormat="1" ht="30" customHeight="1" thickBot="1">
      <c r="A79" s="335"/>
      <c r="B79" s="335"/>
      <c r="C79" s="335"/>
      <c r="D79" s="335"/>
      <c r="E79" s="335"/>
      <c r="F79" s="335"/>
      <c r="G79" s="335" t="s">
        <v>1270</v>
      </c>
      <c r="H79" s="336">
        <v>25</v>
      </c>
      <c r="I79" s="335" t="s">
        <v>1271</v>
      </c>
      <c r="J79" s="337">
        <v>940.75</v>
      </c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  <c r="BJ79" s="194"/>
    </row>
    <row r="80" spans="1:62" s="197" customFormat="1" ht="0.95" customHeight="1" thickTop="1">
      <c r="A80" s="338"/>
      <c r="B80" s="338"/>
      <c r="C80" s="338"/>
      <c r="D80" s="338"/>
      <c r="E80" s="338"/>
      <c r="F80" s="338"/>
      <c r="G80" s="338"/>
      <c r="H80" s="338"/>
      <c r="I80" s="338"/>
      <c r="J80" s="338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  <c r="BJ80" s="194"/>
    </row>
    <row r="81" spans="1:62" s="197" customFormat="1" ht="18" customHeight="1">
      <c r="A81" s="320" t="s">
        <v>188</v>
      </c>
      <c r="B81" s="321" t="s">
        <v>151</v>
      </c>
      <c r="C81" s="320" t="s">
        <v>152</v>
      </c>
      <c r="D81" s="320" t="s">
        <v>120</v>
      </c>
      <c r="E81" s="435" t="s">
        <v>386</v>
      </c>
      <c r="F81" s="435"/>
      <c r="G81" s="322" t="s">
        <v>153</v>
      </c>
      <c r="H81" s="321" t="s">
        <v>154</v>
      </c>
      <c r="I81" s="321" t="s">
        <v>1025</v>
      </c>
      <c r="J81" s="344" t="s">
        <v>157</v>
      </c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  <c r="BJ81" s="194"/>
    </row>
    <row r="82" spans="1:62" s="197" customFormat="1" ht="104.1" customHeight="1">
      <c r="A82" s="323" t="s">
        <v>1260</v>
      </c>
      <c r="B82" s="324" t="s">
        <v>189</v>
      </c>
      <c r="C82" s="323" t="s">
        <v>190</v>
      </c>
      <c r="D82" s="323" t="s">
        <v>191</v>
      </c>
      <c r="E82" s="438" t="s">
        <v>1064</v>
      </c>
      <c r="F82" s="438"/>
      <c r="G82" s="325" t="s">
        <v>192</v>
      </c>
      <c r="H82" s="326">
        <v>1</v>
      </c>
      <c r="I82" s="327">
        <v>833.24</v>
      </c>
      <c r="J82" s="345">
        <v>833.24</v>
      </c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  <c r="BJ82" s="194"/>
    </row>
    <row r="83" spans="1:62" s="197" customFormat="1" ht="15" customHeight="1">
      <c r="A83" s="435" t="s">
        <v>15</v>
      </c>
      <c r="B83" s="440" t="s">
        <v>151</v>
      </c>
      <c r="C83" s="435" t="s">
        <v>152</v>
      </c>
      <c r="D83" s="435" t="s">
        <v>1288</v>
      </c>
      <c r="E83" s="443" t="s">
        <v>1289</v>
      </c>
      <c r="F83" s="440"/>
      <c r="G83" s="443" t="s">
        <v>1290</v>
      </c>
      <c r="H83" s="440"/>
      <c r="I83" s="440" t="s">
        <v>1291</v>
      </c>
      <c r="J83" s="441" t="s">
        <v>1292</v>
      </c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  <c r="BJ83" s="194"/>
    </row>
    <row r="84" spans="1:62" s="197" customFormat="1" ht="15" customHeight="1">
      <c r="A84" s="440"/>
      <c r="B84" s="440"/>
      <c r="C84" s="440"/>
      <c r="D84" s="440"/>
      <c r="E84" s="321" t="s">
        <v>1293</v>
      </c>
      <c r="F84" s="321" t="s">
        <v>1294</v>
      </c>
      <c r="G84" s="321" t="s">
        <v>1293</v>
      </c>
      <c r="H84" s="321" t="s">
        <v>1294</v>
      </c>
      <c r="I84" s="440"/>
      <c r="J84" s="441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  <c r="BJ84" s="194"/>
    </row>
    <row r="85" spans="1:62" s="197" customFormat="1" ht="20.100000000000001" customHeight="1">
      <c r="A85" s="442"/>
      <c r="B85" s="442"/>
      <c r="C85" s="442"/>
      <c r="D85" s="442"/>
      <c r="E85" s="442"/>
      <c r="F85" s="442"/>
      <c r="G85" s="442" t="s">
        <v>1295</v>
      </c>
      <c r="H85" s="442"/>
      <c r="I85" s="442"/>
      <c r="J85" s="337">
        <v>0</v>
      </c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  <c r="BJ85" s="194"/>
    </row>
    <row r="86" spans="1:62" s="197" customFormat="1" ht="20.100000000000001" customHeight="1">
      <c r="A86" s="320" t="s">
        <v>17</v>
      </c>
      <c r="B86" s="321" t="s">
        <v>151</v>
      </c>
      <c r="C86" s="320" t="s">
        <v>152</v>
      </c>
      <c r="D86" s="320" t="s">
        <v>401</v>
      </c>
      <c r="E86" s="321"/>
      <c r="F86" s="440"/>
      <c r="G86" s="440" t="s">
        <v>1296</v>
      </c>
      <c r="H86" s="440" t="s">
        <v>1297</v>
      </c>
      <c r="I86" s="440" t="s">
        <v>1291</v>
      </c>
      <c r="J86" s="344" t="s">
        <v>1292</v>
      </c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  <c r="BJ86" s="194"/>
    </row>
    <row r="87" spans="1:62" s="197" customFormat="1" ht="20.100000000000001" customHeight="1">
      <c r="A87" s="442"/>
      <c r="B87" s="442"/>
      <c r="C87" s="442"/>
      <c r="D87" s="442"/>
      <c r="E87" s="442"/>
      <c r="F87" s="442"/>
      <c r="G87" s="442" t="s">
        <v>1298</v>
      </c>
      <c r="H87" s="442"/>
      <c r="I87" s="442"/>
      <c r="J87" s="337">
        <v>0</v>
      </c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194"/>
      <c r="AU87" s="194"/>
      <c r="AV87" s="194"/>
      <c r="AW87" s="194"/>
      <c r="AX87" s="194"/>
      <c r="AY87" s="194"/>
      <c r="AZ87" s="194"/>
      <c r="BA87" s="194"/>
      <c r="BB87" s="194"/>
      <c r="BC87" s="194"/>
      <c r="BD87" s="194"/>
      <c r="BE87" s="194"/>
      <c r="BF87" s="194"/>
      <c r="BG87" s="194"/>
      <c r="BH87" s="194"/>
      <c r="BI87" s="194"/>
      <c r="BJ87" s="194"/>
    </row>
    <row r="88" spans="1:62" s="197" customFormat="1" ht="20.100000000000001" customHeight="1">
      <c r="A88" s="442"/>
      <c r="B88" s="442"/>
      <c r="C88" s="442"/>
      <c r="D88" s="442"/>
      <c r="E88" s="442"/>
      <c r="F88" s="442"/>
      <c r="G88" s="442" t="s">
        <v>1299</v>
      </c>
      <c r="H88" s="442"/>
      <c r="I88" s="442"/>
      <c r="J88" s="337">
        <v>0</v>
      </c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  <c r="AF88" s="194"/>
      <c r="AG88" s="194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94"/>
      <c r="AU88" s="194"/>
      <c r="AV88" s="194"/>
      <c r="AW88" s="194"/>
      <c r="AX88" s="194"/>
      <c r="AY88" s="194"/>
      <c r="AZ88" s="194"/>
      <c r="BA88" s="194"/>
      <c r="BB88" s="194"/>
      <c r="BC88" s="194"/>
      <c r="BD88" s="194"/>
      <c r="BE88" s="194"/>
      <c r="BF88" s="194"/>
      <c r="BG88" s="194"/>
      <c r="BH88" s="194"/>
      <c r="BI88" s="194"/>
      <c r="BJ88" s="194"/>
    </row>
    <row r="89" spans="1:62" s="197" customFormat="1" ht="20.100000000000001" customHeight="1">
      <c r="A89" s="442"/>
      <c r="B89" s="442"/>
      <c r="C89" s="442"/>
      <c r="D89" s="442"/>
      <c r="E89" s="442"/>
      <c r="F89" s="442"/>
      <c r="G89" s="442" t="s">
        <v>1300</v>
      </c>
      <c r="H89" s="442"/>
      <c r="I89" s="442"/>
      <c r="J89" s="337">
        <v>1</v>
      </c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  <c r="BJ89" s="194"/>
    </row>
    <row r="90" spans="1:62" s="197" customFormat="1" ht="20.100000000000001" customHeight="1">
      <c r="A90" s="442"/>
      <c r="B90" s="442"/>
      <c r="C90" s="442"/>
      <c r="D90" s="442"/>
      <c r="E90" s="442"/>
      <c r="F90" s="442"/>
      <c r="G90" s="442" t="s">
        <v>1301</v>
      </c>
      <c r="H90" s="442"/>
      <c r="I90" s="442"/>
      <c r="J90" s="337">
        <v>0</v>
      </c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  <c r="BJ90" s="194"/>
    </row>
    <row r="91" spans="1:62" s="197" customFormat="1" ht="30" customHeight="1">
      <c r="A91" s="320" t="s">
        <v>1302</v>
      </c>
      <c r="B91" s="321" t="s">
        <v>152</v>
      </c>
      <c r="C91" s="320" t="s">
        <v>151</v>
      </c>
      <c r="D91" s="320" t="s">
        <v>422</v>
      </c>
      <c r="E91" s="321"/>
      <c r="F91" s="321"/>
      <c r="G91" s="321" t="s">
        <v>1296</v>
      </c>
      <c r="H91" s="321" t="s">
        <v>1297</v>
      </c>
      <c r="I91" s="321" t="s">
        <v>1303</v>
      </c>
      <c r="J91" s="344" t="s">
        <v>1292</v>
      </c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4"/>
      <c r="AZ91" s="194"/>
      <c r="BA91" s="194"/>
      <c r="BB91" s="194"/>
      <c r="BC91" s="194"/>
      <c r="BD91" s="194"/>
      <c r="BE91" s="194"/>
      <c r="BF91" s="194"/>
      <c r="BG91" s="194"/>
      <c r="BH91" s="194"/>
      <c r="BI91" s="194"/>
      <c r="BJ91" s="194"/>
    </row>
    <row r="92" spans="1:62" s="197" customFormat="1" ht="51.95" customHeight="1">
      <c r="A92" s="328" t="s">
        <v>1264</v>
      </c>
      <c r="B92" s="329" t="s">
        <v>190</v>
      </c>
      <c r="C92" s="328" t="s">
        <v>1304</v>
      </c>
      <c r="D92" s="328" t="s">
        <v>795</v>
      </c>
      <c r="E92" s="328"/>
      <c r="F92" s="328"/>
      <c r="G92" s="330" t="s">
        <v>196</v>
      </c>
      <c r="H92" s="332">
        <v>289.08999999999997</v>
      </c>
      <c r="I92" s="331">
        <v>8.3333000000000001E-3</v>
      </c>
      <c r="J92" s="346">
        <v>2.4</v>
      </c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4"/>
      <c r="AX92" s="194"/>
      <c r="AY92" s="194"/>
      <c r="AZ92" s="194"/>
      <c r="BA92" s="194"/>
      <c r="BB92" s="194"/>
      <c r="BC92" s="194"/>
      <c r="BD92" s="194"/>
      <c r="BE92" s="194"/>
      <c r="BF92" s="194"/>
      <c r="BG92" s="194"/>
      <c r="BH92" s="194"/>
      <c r="BI92" s="194"/>
      <c r="BJ92" s="194"/>
    </row>
    <row r="93" spans="1:62" s="197" customFormat="1" ht="51.95" customHeight="1">
      <c r="A93" s="328" t="s">
        <v>1264</v>
      </c>
      <c r="B93" s="329" t="s">
        <v>190</v>
      </c>
      <c r="C93" s="328" t="s">
        <v>1305</v>
      </c>
      <c r="D93" s="328" t="s">
        <v>790</v>
      </c>
      <c r="E93" s="328"/>
      <c r="F93" s="328"/>
      <c r="G93" s="330" t="s">
        <v>196</v>
      </c>
      <c r="H93" s="332">
        <v>318.83</v>
      </c>
      <c r="I93" s="331">
        <v>8.3333000000000001E-3</v>
      </c>
      <c r="J93" s="346">
        <v>2.65</v>
      </c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4"/>
      <c r="AM93" s="194"/>
      <c r="AN93" s="194"/>
      <c r="AO93" s="194"/>
      <c r="AP93" s="194"/>
      <c r="AQ93" s="194"/>
      <c r="AR93" s="194"/>
      <c r="AS93" s="194"/>
      <c r="AT93" s="194"/>
      <c r="AU93" s="194"/>
      <c r="AV93" s="194"/>
      <c r="AW93" s="194"/>
      <c r="AX93" s="194"/>
      <c r="AY93" s="194"/>
      <c r="AZ93" s="194"/>
      <c r="BA93" s="194"/>
      <c r="BB93" s="194"/>
      <c r="BC93" s="194"/>
      <c r="BD93" s="194"/>
      <c r="BE93" s="194"/>
      <c r="BF93" s="194"/>
      <c r="BG93" s="194"/>
      <c r="BH93" s="194"/>
      <c r="BI93" s="194"/>
      <c r="BJ93" s="194"/>
    </row>
    <row r="94" spans="1:62" s="197" customFormat="1" ht="26.1" customHeight="1">
      <c r="A94" s="328" t="s">
        <v>1264</v>
      </c>
      <c r="B94" s="329" t="s">
        <v>190</v>
      </c>
      <c r="C94" s="328" t="s">
        <v>1306</v>
      </c>
      <c r="D94" s="328" t="s">
        <v>840</v>
      </c>
      <c r="E94" s="328"/>
      <c r="F94" s="328"/>
      <c r="G94" s="330" t="s">
        <v>196</v>
      </c>
      <c r="H94" s="332">
        <v>41.82</v>
      </c>
      <c r="I94" s="331">
        <v>3.3333300000000003E-2</v>
      </c>
      <c r="J94" s="346">
        <v>1.39</v>
      </c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  <c r="AF94" s="194"/>
      <c r="AG94" s="194"/>
      <c r="AH94" s="194"/>
      <c r="AI94" s="194"/>
      <c r="AJ94" s="194"/>
      <c r="AK94" s="194"/>
      <c r="AL94" s="194"/>
      <c r="AM94" s="194"/>
      <c r="AN94" s="194"/>
      <c r="AO94" s="194"/>
      <c r="AP94" s="194"/>
      <c r="AQ94" s="194"/>
      <c r="AR94" s="194"/>
      <c r="AS94" s="194"/>
      <c r="AT94" s="194"/>
      <c r="AU94" s="194"/>
      <c r="AV94" s="194"/>
      <c r="AW94" s="194"/>
      <c r="AX94" s="194"/>
      <c r="AY94" s="194"/>
      <c r="AZ94" s="194"/>
      <c r="BA94" s="194"/>
      <c r="BB94" s="194"/>
      <c r="BC94" s="194"/>
      <c r="BD94" s="194"/>
      <c r="BE94" s="194"/>
      <c r="BF94" s="194"/>
      <c r="BG94" s="194"/>
      <c r="BH94" s="194"/>
      <c r="BI94" s="194"/>
      <c r="BJ94" s="194"/>
    </row>
    <row r="95" spans="1:62" s="197" customFormat="1" ht="51.95" customHeight="1">
      <c r="A95" s="328" t="s">
        <v>1264</v>
      </c>
      <c r="B95" s="329" t="s">
        <v>190</v>
      </c>
      <c r="C95" s="328" t="s">
        <v>1307</v>
      </c>
      <c r="D95" s="328" t="s">
        <v>929</v>
      </c>
      <c r="E95" s="328"/>
      <c r="F95" s="328"/>
      <c r="G95" s="330" t="s">
        <v>196</v>
      </c>
      <c r="H95" s="332">
        <v>17.96</v>
      </c>
      <c r="I95" s="331">
        <v>1.17333E-2</v>
      </c>
      <c r="J95" s="346">
        <v>0.21</v>
      </c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194"/>
      <c r="AU95" s="194"/>
      <c r="AV95" s="194"/>
      <c r="AW95" s="194"/>
      <c r="AX95" s="194"/>
      <c r="AY95" s="194"/>
      <c r="AZ95" s="194"/>
      <c r="BA95" s="194"/>
      <c r="BB95" s="194"/>
      <c r="BC95" s="194"/>
      <c r="BD95" s="194"/>
      <c r="BE95" s="194"/>
      <c r="BF95" s="194"/>
      <c r="BG95" s="194"/>
      <c r="BH95" s="194"/>
      <c r="BI95" s="194"/>
      <c r="BJ95" s="194"/>
    </row>
    <row r="96" spans="1:62" s="197" customFormat="1" ht="26.1" customHeight="1">
      <c r="A96" s="328" t="s">
        <v>1264</v>
      </c>
      <c r="B96" s="329" t="s">
        <v>190</v>
      </c>
      <c r="C96" s="328" t="s">
        <v>1308</v>
      </c>
      <c r="D96" s="328" t="s">
        <v>446</v>
      </c>
      <c r="E96" s="328"/>
      <c r="F96" s="328"/>
      <c r="G96" s="330" t="s">
        <v>192</v>
      </c>
      <c r="H96" s="332">
        <v>196.49</v>
      </c>
      <c r="I96" s="331">
        <v>1</v>
      </c>
      <c r="J96" s="346">
        <v>196.49</v>
      </c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4"/>
      <c r="AK96" s="194"/>
      <c r="AL96" s="194"/>
      <c r="AM96" s="194"/>
      <c r="AN96" s="194"/>
      <c r="AO96" s="194"/>
      <c r="AP96" s="194"/>
      <c r="AQ96" s="194"/>
      <c r="AR96" s="194"/>
      <c r="AS96" s="194"/>
      <c r="AT96" s="194"/>
      <c r="AU96" s="194"/>
      <c r="AV96" s="194"/>
      <c r="AW96" s="194"/>
      <c r="AX96" s="194"/>
      <c r="AY96" s="194"/>
      <c r="AZ96" s="194"/>
      <c r="BA96" s="194"/>
      <c r="BB96" s="194"/>
      <c r="BC96" s="194"/>
      <c r="BD96" s="194"/>
      <c r="BE96" s="194"/>
      <c r="BF96" s="194"/>
      <c r="BG96" s="194"/>
      <c r="BH96" s="194"/>
      <c r="BI96" s="194"/>
      <c r="BJ96" s="194"/>
    </row>
    <row r="97" spans="1:62" s="197" customFormat="1" ht="104.1" customHeight="1">
      <c r="A97" s="328" t="s">
        <v>1264</v>
      </c>
      <c r="B97" s="329" t="s">
        <v>190</v>
      </c>
      <c r="C97" s="328" t="s">
        <v>1309</v>
      </c>
      <c r="D97" s="328" t="s">
        <v>421</v>
      </c>
      <c r="E97" s="328"/>
      <c r="F97" s="328"/>
      <c r="G97" s="330" t="s">
        <v>192</v>
      </c>
      <c r="H97" s="332">
        <v>627.29</v>
      </c>
      <c r="I97" s="331">
        <v>1</v>
      </c>
      <c r="J97" s="346">
        <v>627.29</v>
      </c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4"/>
      <c r="AK97" s="194"/>
      <c r="AL97" s="194"/>
      <c r="AM97" s="194"/>
      <c r="AN97" s="194"/>
      <c r="AO97" s="194"/>
      <c r="AP97" s="194"/>
      <c r="AQ97" s="194"/>
      <c r="AR97" s="194"/>
      <c r="AS97" s="194"/>
      <c r="AT97" s="194"/>
      <c r="AU97" s="194"/>
      <c r="AV97" s="194"/>
      <c r="AW97" s="194"/>
      <c r="AX97" s="194"/>
      <c r="AY97" s="194"/>
      <c r="AZ97" s="194"/>
      <c r="BA97" s="194"/>
      <c r="BB97" s="194"/>
      <c r="BC97" s="194"/>
      <c r="BD97" s="194"/>
      <c r="BE97" s="194"/>
      <c r="BF97" s="194"/>
      <c r="BG97" s="194"/>
      <c r="BH97" s="194"/>
      <c r="BI97" s="194"/>
      <c r="BJ97" s="194"/>
    </row>
    <row r="98" spans="1:62" s="197" customFormat="1" ht="65.099999999999994" customHeight="1">
      <c r="A98" s="328" t="s">
        <v>1264</v>
      </c>
      <c r="B98" s="329" t="s">
        <v>190</v>
      </c>
      <c r="C98" s="328" t="s">
        <v>1310</v>
      </c>
      <c r="D98" s="328" t="s">
        <v>784</v>
      </c>
      <c r="E98" s="328"/>
      <c r="F98" s="328"/>
      <c r="G98" s="330" t="s">
        <v>196</v>
      </c>
      <c r="H98" s="332">
        <v>168.71</v>
      </c>
      <c r="I98" s="331">
        <v>1.66667E-2</v>
      </c>
      <c r="J98" s="346">
        <v>2.81</v>
      </c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194"/>
      <c r="AU98" s="194"/>
      <c r="AV98" s="194"/>
      <c r="AW98" s="194"/>
      <c r="AX98" s="194"/>
      <c r="AY98" s="194"/>
      <c r="AZ98" s="194"/>
      <c r="BA98" s="194"/>
      <c r="BB98" s="194"/>
      <c r="BC98" s="194"/>
      <c r="BD98" s="194"/>
      <c r="BE98" s="194"/>
      <c r="BF98" s="194"/>
      <c r="BG98" s="194"/>
      <c r="BH98" s="194"/>
      <c r="BI98" s="194"/>
      <c r="BJ98" s="194"/>
    </row>
    <row r="99" spans="1:62" s="197" customFormat="1" ht="20.100000000000001" customHeight="1">
      <c r="A99" s="442"/>
      <c r="B99" s="442"/>
      <c r="C99" s="442"/>
      <c r="D99" s="442"/>
      <c r="E99" s="442"/>
      <c r="F99" s="442"/>
      <c r="G99" s="442" t="s">
        <v>1311</v>
      </c>
      <c r="H99" s="442"/>
      <c r="I99" s="442"/>
      <c r="J99" s="337">
        <v>833.24</v>
      </c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  <c r="AF99" s="194"/>
      <c r="AG99" s="194"/>
      <c r="AH99" s="194"/>
      <c r="AI99" s="194"/>
      <c r="AJ99" s="194"/>
      <c r="AK99" s="194"/>
      <c r="AL99" s="194"/>
      <c r="AM99" s="194"/>
      <c r="AN99" s="194"/>
      <c r="AO99" s="194"/>
      <c r="AP99" s="194"/>
      <c r="AQ99" s="194"/>
      <c r="AR99" s="194"/>
      <c r="AS99" s="194"/>
      <c r="AT99" s="194"/>
      <c r="AU99" s="194"/>
      <c r="AV99" s="194"/>
      <c r="AW99" s="194"/>
      <c r="AX99" s="194"/>
      <c r="AY99" s="194"/>
      <c r="AZ99" s="194"/>
      <c r="BA99" s="194"/>
      <c r="BB99" s="194"/>
      <c r="BC99" s="194"/>
      <c r="BD99" s="194"/>
      <c r="BE99" s="194"/>
      <c r="BF99" s="194"/>
      <c r="BG99" s="194"/>
      <c r="BH99" s="194"/>
      <c r="BI99" s="194"/>
      <c r="BJ99" s="194"/>
    </row>
    <row r="100" spans="1:62" s="197" customFormat="1" ht="30" customHeight="1">
      <c r="A100" s="320" t="s">
        <v>1312</v>
      </c>
      <c r="B100" s="321" t="s">
        <v>152</v>
      </c>
      <c r="C100" s="320" t="s">
        <v>151</v>
      </c>
      <c r="D100" s="320" t="s">
        <v>394</v>
      </c>
      <c r="E100" s="321"/>
      <c r="F100" s="321"/>
      <c r="G100" s="321" t="s">
        <v>1296</v>
      </c>
      <c r="H100" s="321" t="s">
        <v>1297</v>
      </c>
      <c r="I100" s="321" t="s">
        <v>1303</v>
      </c>
      <c r="J100" s="344" t="s">
        <v>1292</v>
      </c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4"/>
      <c r="AK100" s="194"/>
      <c r="AL100" s="194"/>
      <c r="AM100" s="194"/>
      <c r="AN100" s="194"/>
      <c r="AO100" s="194"/>
      <c r="AP100" s="194"/>
      <c r="AQ100" s="194"/>
      <c r="AR100" s="194"/>
      <c r="AS100" s="194"/>
      <c r="AT100" s="194"/>
      <c r="AU100" s="194"/>
      <c r="AV100" s="194"/>
      <c r="AW100" s="194"/>
      <c r="AX100" s="194"/>
      <c r="AY100" s="194"/>
      <c r="AZ100" s="194"/>
      <c r="BA100" s="194"/>
      <c r="BB100" s="194"/>
      <c r="BC100" s="194"/>
      <c r="BD100" s="194"/>
      <c r="BE100" s="194"/>
      <c r="BF100" s="194"/>
      <c r="BG100" s="194"/>
      <c r="BH100" s="194"/>
      <c r="BI100" s="194"/>
      <c r="BJ100" s="194"/>
    </row>
    <row r="101" spans="1:62" s="197" customFormat="1" ht="20.100000000000001" customHeight="1">
      <c r="A101" s="442"/>
      <c r="B101" s="442"/>
      <c r="C101" s="442"/>
      <c r="D101" s="442"/>
      <c r="E101" s="442"/>
      <c r="F101" s="442"/>
      <c r="G101" s="442" t="s">
        <v>1313</v>
      </c>
      <c r="H101" s="442"/>
      <c r="I101" s="442"/>
      <c r="J101" s="337">
        <v>0</v>
      </c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4"/>
      <c r="AK101" s="194"/>
      <c r="AL101" s="194"/>
      <c r="AM101" s="194"/>
      <c r="AN101" s="194"/>
      <c r="AO101" s="194"/>
      <c r="AP101" s="194"/>
      <c r="AQ101" s="194"/>
      <c r="AR101" s="194"/>
      <c r="AS101" s="194"/>
      <c r="AT101" s="194"/>
      <c r="AU101" s="194"/>
      <c r="AV101" s="194"/>
      <c r="AW101" s="194"/>
      <c r="AX101" s="194"/>
      <c r="AY101" s="194"/>
      <c r="AZ101" s="194"/>
      <c r="BA101" s="194"/>
      <c r="BB101" s="194"/>
      <c r="BC101" s="194"/>
      <c r="BD101" s="194"/>
      <c r="BE101" s="194"/>
      <c r="BF101" s="194"/>
      <c r="BG101" s="194"/>
      <c r="BH101" s="194"/>
      <c r="BI101" s="194"/>
      <c r="BJ101" s="194"/>
    </row>
    <row r="102" spans="1:62" s="197" customFormat="1">
      <c r="A102" s="333"/>
      <c r="B102" s="333"/>
      <c r="C102" s="333"/>
      <c r="D102" s="333"/>
      <c r="E102" s="333" t="s">
        <v>1265</v>
      </c>
      <c r="F102" s="334">
        <v>0</v>
      </c>
      <c r="G102" s="333" t="s">
        <v>1266</v>
      </c>
      <c r="H102" s="334">
        <v>0</v>
      </c>
      <c r="I102" s="333" t="s">
        <v>1267</v>
      </c>
      <c r="J102" s="334">
        <v>0</v>
      </c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  <c r="BJ102" s="194"/>
    </row>
    <row r="103" spans="1:62" s="197" customFormat="1">
      <c r="A103" s="333"/>
      <c r="B103" s="333"/>
      <c r="C103" s="333"/>
      <c r="D103" s="333"/>
      <c r="E103" s="333" t="s">
        <v>1268</v>
      </c>
      <c r="F103" s="334">
        <v>224.39</v>
      </c>
      <c r="G103" s="333"/>
      <c r="H103" s="434" t="s">
        <v>1269</v>
      </c>
      <c r="I103" s="434"/>
      <c r="J103" s="334">
        <v>1057.6300000000001</v>
      </c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4"/>
      <c r="AL103" s="194"/>
      <c r="AM103" s="194"/>
      <c r="AN103" s="194"/>
      <c r="AO103" s="194"/>
      <c r="AP103" s="194"/>
      <c r="AQ103" s="194"/>
      <c r="AR103" s="194"/>
      <c r="AS103" s="194"/>
      <c r="AT103" s="194"/>
      <c r="AU103" s="194"/>
      <c r="AV103" s="194"/>
      <c r="AW103" s="194"/>
      <c r="AX103" s="194"/>
      <c r="AY103" s="194"/>
      <c r="AZ103" s="194"/>
      <c r="BA103" s="194"/>
      <c r="BB103" s="194"/>
      <c r="BC103" s="194"/>
      <c r="BD103" s="194"/>
      <c r="BE103" s="194"/>
      <c r="BF103" s="194"/>
      <c r="BG103" s="194"/>
      <c r="BH103" s="194"/>
      <c r="BI103" s="194"/>
      <c r="BJ103" s="194"/>
    </row>
    <row r="104" spans="1:62" s="197" customFormat="1" ht="30" customHeight="1" thickBot="1">
      <c r="A104" s="335"/>
      <c r="B104" s="335"/>
      <c r="C104" s="335"/>
      <c r="D104" s="335"/>
      <c r="E104" s="335"/>
      <c r="F104" s="335"/>
      <c r="G104" s="335" t="s">
        <v>1270</v>
      </c>
      <c r="H104" s="336">
        <v>5</v>
      </c>
      <c r="I104" s="335" t="s">
        <v>1271</v>
      </c>
      <c r="J104" s="337">
        <v>5288.15</v>
      </c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G104" s="194"/>
      <c r="BH104" s="194"/>
      <c r="BI104" s="194"/>
      <c r="BJ104" s="194"/>
    </row>
    <row r="105" spans="1:62" s="197" customFormat="1" ht="0.95" customHeight="1" thickTop="1">
      <c r="A105" s="338"/>
      <c r="B105" s="338"/>
      <c r="C105" s="338"/>
      <c r="D105" s="338"/>
      <c r="E105" s="338"/>
      <c r="F105" s="338"/>
      <c r="G105" s="338"/>
      <c r="H105" s="338"/>
      <c r="I105" s="338"/>
      <c r="J105" s="338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4"/>
      <c r="BH105" s="194"/>
      <c r="BI105" s="194"/>
      <c r="BJ105" s="194"/>
    </row>
    <row r="106" spans="1:62" s="197" customFormat="1" ht="18" customHeight="1">
      <c r="A106" s="320" t="s">
        <v>193</v>
      </c>
      <c r="B106" s="321" t="s">
        <v>151</v>
      </c>
      <c r="C106" s="320" t="s">
        <v>152</v>
      </c>
      <c r="D106" s="320" t="s">
        <v>120</v>
      </c>
      <c r="E106" s="435" t="s">
        <v>386</v>
      </c>
      <c r="F106" s="435"/>
      <c r="G106" s="322" t="s">
        <v>153</v>
      </c>
      <c r="H106" s="321" t="s">
        <v>154</v>
      </c>
      <c r="I106" s="321" t="s">
        <v>1025</v>
      </c>
      <c r="J106" s="344" t="s">
        <v>157</v>
      </c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4"/>
      <c r="AK106" s="194"/>
      <c r="AL106" s="194"/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  <c r="AW106" s="194"/>
      <c r="AX106" s="194"/>
      <c r="AY106" s="194"/>
      <c r="AZ106" s="194"/>
      <c r="BA106" s="194"/>
      <c r="BB106" s="194"/>
      <c r="BC106" s="194"/>
      <c r="BD106" s="194"/>
      <c r="BE106" s="194"/>
      <c r="BF106" s="194"/>
      <c r="BG106" s="194"/>
      <c r="BH106" s="194"/>
      <c r="BI106" s="194"/>
      <c r="BJ106" s="194"/>
    </row>
    <row r="107" spans="1:62" s="197" customFormat="1" ht="51.95" customHeight="1">
      <c r="A107" s="323" t="s">
        <v>1260</v>
      </c>
      <c r="B107" s="324" t="s">
        <v>194</v>
      </c>
      <c r="C107" s="323" t="s">
        <v>190</v>
      </c>
      <c r="D107" s="323" t="s">
        <v>195</v>
      </c>
      <c r="E107" s="438" t="s">
        <v>1064</v>
      </c>
      <c r="F107" s="438"/>
      <c r="G107" s="325" t="s">
        <v>196</v>
      </c>
      <c r="H107" s="326">
        <v>1</v>
      </c>
      <c r="I107" s="327">
        <v>672.56</v>
      </c>
      <c r="J107" s="345">
        <v>672.56</v>
      </c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4"/>
      <c r="BD107" s="194"/>
      <c r="BE107" s="194"/>
      <c r="BF107" s="194"/>
      <c r="BG107" s="194"/>
      <c r="BH107" s="194"/>
      <c r="BI107" s="194"/>
      <c r="BJ107" s="194"/>
    </row>
    <row r="108" spans="1:62" s="197" customFormat="1" ht="15" customHeight="1">
      <c r="A108" s="435" t="s">
        <v>15</v>
      </c>
      <c r="B108" s="440" t="s">
        <v>151</v>
      </c>
      <c r="C108" s="435" t="s">
        <v>152</v>
      </c>
      <c r="D108" s="435" t="s">
        <v>1288</v>
      </c>
      <c r="E108" s="443" t="s">
        <v>1289</v>
      </c>
      <c r="F108" s="440"/>
      <c r="G108" s="443" t="s">
        <v>1290</v>
      </c>
      <c r="H108" s="440"/>
      <c r="I108" s="440" t="s">
        <v>1291</v>
      </c>
      <c r="J108" s="441" t="s">
        <v>1292</v>
      </c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/>
      <c r="BE108" s="194"/>
      <c r="BF108" s="194"/>
      <c r="BG108" s="194"/>
      <c r="BH108" s="194"/>
      <c r="BI108" s="194"/>
      <c r="BJ108" s="194"/>
    </row>
    <row r="109" spans="1:62" s="197" customFormat="1" ht="15" customHeight="1">
      <c r="A109" s="440"/>
      <c r="B109" s="440"/>
      <c r="C109" s="440"/>
      <c r="D109" s="440"/>
      <c r="E109" s="321" t="s">
        <v>1293</v>
      </c>
      <c r="F109" s="321" t="s">
        <v>1294</v>
      </c>
      <c r="G109" s="321" t="s">
        <v>1293</v>
      </c>
      <c r="H109" s="321" t="s">
        <v>1294</v>
      </c>
      <c r="I109" s="440"/>
      <c r="J109" s="441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  <c r="BJ109" s="194"/>
    </row>
    <row r="110" spans="1:62" s="197" customFormat="1" ht="20.100000000000001" customHeight="1">
      <c r="A110" s="442"/>
      <c r="B110" s="442"/>
      <c r="C110" s="442"/>
      <c r="D110" s="442"/>
      <c r="E110" s="442"/>
      <c r="F110" s="442"/>
      <c r="G110" s="442" t="s">
        <v>1295</v>
      </c>
      <c r="H110" s="442"/>
      <c r="I110" s="442"/>
      <c r="J110" s="337">
        <v>0</v>
      </c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  <c r="BJ110" s="194"/>
    </row>
    <row r="111" spans="1:62" s="197" customFormat="1" ht="20.100000000000001" customHeight="1">
      <c r="A111" s="320" t="s">
        <v>17</v>
      </c>
      <c r="B111" s="321" t="s">
        <v>151</v>
      </c>
      <c r="C111" s="320" t="s">
        <v>152</v>
      </c>
      <c r="D111" s="320" t="s">
        <v>401</v>
      </c>
      <c r="E111" s="321"/>
      <c r="F111" s="440"/>
      <c r="G111" s="440" t="s">
        <v>1296</v>
      </c>
      <c r="H111" s="440" t="s">
        <v>1297</v>
      </c>
      <c r="I111" s="440" t="s">
        <v>1291</v>
      </c>
      <c r="J111" s="344" t="s">
        <v>1292</v>
      </c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</row>
    <row r="112" spans="1:62" s="197" customFormat="1" ht="20.100000000000001" customHeight="1">
      <c r="A112" s="442"/>
      <c r="B112" s="442"/>
      <c r="C112" s="442"/>
      <c r="D112" s="442"/>
      <c r="E112" s="442"/>
      <c r="F112" s="442"/>
      <c r="G112" s="442" t="s">
        <v>1298</v>
      </c>
      <c r="H112" s="442"/>
      <c r="I112" s="442"/>
      <c r="J112" s="337">
        <v>0</v>
      </c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4"/>
      <c r="AK112" s="194"/>
      <c r="AL112" s="194"/>
      <c r="AM112" s="194"/>
      <c r="AN112" s="194"/>
      <c r="AO112" s="194"/>
      <c r="AP112" s="194"/>
      <c r="AQ112" s="194"/>
      <c r="AR112" s="194"/>
      <c r="AS112" s="194"/>
      <c r="AT112" s="194"/>
      <c r="AU112" s="194"/>
      <c r="AV112" s="194"/>
      <c r="AW112" s="194"/>
      <c r="AX112" s="194"/>
      <c r="AY112" s="194"/>
      <c r="AZ112" s="194"/>
      <c r="BA112" s="194"/>
      <c r="BB112" s="194"/>
      <c r="BC112" s="194"/>
      <c r="BD112" s="194"/>
      <c r="BE112" s="194"/>
      <c r="BF112" s="194"/>
      <c r="BG112" s="194"/>
      <c r="BH112" s="194"/>
      <c r="BI112" s="194"/>
      <c r="BJ112" s="194"/>
    </row>
    <row r="113" spans="1:62" s="197" customFormat="1" ht="20.100000000000001" customHeight="1">
      <c r="A113" s="442"/>
      <c r="B113" s="442"/>
      <c r="C113" s="442"/>
      <c r="D113" s="442"/>
      <c r="E113" s="442"/>
      <c r="F113" s="442"/>
      <c r="G113" s="442" t="s">
        <v>1299</v>
      </c>
      <c r="H113" s="442"/>
      <c r="I113" s="442"/>
      <c r="J113" s="337">
        <v>0</v>
      </c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194"/>
      <c r="BB113" s="194"/>
      <c r="BC113" s="194"/>
      <c r="BD113" s="194"/>
      <c r="BE113" s="194"/>
      <c r="BF113" s="194"/>
      <c r="BG113" s="194"/>
      <c r="BH113" s="194"/>
      <c r="BI113" s="194"/>
      <c r="BJ113" s="194"/>
    </row>
    <row r="114" spans="1:62" s="197" customFormat="1" ht="20.100000000000001" customHeight="1">
      <c r="A114" s="442"/>
      <c r="B114" s="442"/>
      <c r="C114" s="442"/>
      <c r="D114" s="442"/>
      <c r="E114" s="442"/>
      <c r="F114" s="442"/>
      <c r="G114" s="442" t="s">
        <v>1300</v>
      </c>
      <c r="H114" s="442"/>
      <c r="I114" s="442"/>
      <c r="J114" s="337">
        <v>1</v>
      </c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  <c r="AF114" s="194"/>
      <c r="AG114" s="194"/>
      <c r="AH114" s="194"/>
      <c r="AI114" s="194"/>
      <c r="AJ114" s="194"/>
      <c r="AK114" s="194"/>
      <c r="AL114" s="194"/>
      <c r="AM114" s="194"/>
      <c r="AN114" s="194"/>
      <c r="AO114" s="194"/>
      <c r="AP114" s="194"/>
      <c r="AQ114" s="194"/>
      <c r="AR114" s="194"/>
      <c r="AS114" s="194"/>
      <c r="AT114" s="194"/>
      <c r="AU114" s="194"/>
      <c r="AV114" s="194"/>
      <c r="AW114" s="194"/>
      <c r="AX114" s="194"/>
      <c r="AY114" s="194"/>
      <c r="AZ114" s="194"/>
      <c r="BA114" s="194"/>
      <c r="BB114" s="194"/>
      <c r="BC114" s="194"/>
      <c r="BD114" s="194"/>
      <c r="BE114" s="194"/>
      <c r="BF114" s="194"/>
      <c r="BG114" s="194"/>
      <c r="BH114" s="194"/>
      <c r="BI114" s="194"/>
      <c r="BJ114" s="194"/>
    </row>
    <row r="115" spans="1:62" s="197" customFormat="1" ht="20.100000000000001" customHeight="1">
      <c r="A115" s="442"/>
      <c r="B115" s="442"/>
      <c r="C115" s="442"/>
      <c r="D115" s="442"/>
      <c r="E115" s="442"/>
      <c r="F115" s="442"/>
      <c r="G115" s="442" t="s">
        <v>1301</v>
      </c>
      <c r="H115" s="442"/>
      <c r="I115" s="442"/>
      <c r="J115" s="337">
        <v>0</v>
      </c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4"/>
      <c r="AK115" s="194"/>
      <c r="AL115" s="194"/>
      <c r="AM115" s="194"/>
      <c r="AN115" s="194"/>
      <c r="AO115" s="194"/>
      <c r="AP115" s="194"/>
      <c r="AQ115" s="194"/>
      <c r="AR115" s="194"/>
      <c r="AS115" s="194"/>
      <c r="AT115" s="194"/>
      <c r="AU115" s="194"/>
      <c r="AV115" s="194"/>
      <c r="AW115" s="194"/>
      <c r="AX115" s="194"/>
      <c r="AY115" s="194"/>
      <c r="AZ115" s="194"/>
      <c r="BA115" s="194"/>
      <c r="BB115" s="194"/>
      <c r="BC115" s="194"/>
      <c r="BD115" s="194"/>
      <c r="BE115" s="194"/>
      <c r="BF115" s="194"/>
      <c r="BG115" s="194"/>
      <c r="BH115" s="194"/>
      <c r="BI115" s="194"/>
      <c r="BJ115" s="194"/>
    </row>
    <row r="116" spans="1:62" s="197" customFormat="1" ht="30" customHeight="1">
      <c r="A116" s="320" t="s">
        <v>1302</v>
      </c>
      <c r="B116" s="321" t="s">
        <v>152</v>
      </c>
      <c r="C116" s="320" t="s">
        <v>151</v>
      </c>
      <c r="D116" s="320" t="s">
        <v>422</v>
      </c>
      <c r="E116" s="321"/>
      <c r="F116" s="321"/>
      <c r="G116" s="321" t="s">
        <v>1296</v>
      </c>
      <c r="H116" s="321" t="s">
        <v>1297</v>
      </c>
      <c r="I116" s="321" t="s">
        <v>1303</v>
      </c>
      <c r="J116" s="344" t="s">
        <v>1292</v>
      </c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  <c r="AF116" s="194"/>
      <c r="AG116" s="194"/>
      <c r="AH116" s="194"/>
      <c r="AI116" s="194"/>
      <c r="AJ116" s="194"/>
      <c r="AK116" s="194"/>
      <c r="AL116" s="194"/>
      <c r="AM116" s="194"/>
      <c r="AN116" s="194"/>
      <c r="AO116" s="194"/>
      <c r="AP116" s="194"/>
      <c r="AQ116" s="194"/>
      <c r="AR116" s="194"/>
      <c r="AS116" s="194"/>
      <c r="AT116" s="194"/>
      <c r="AU116" s="194"/>
      <c r="AV116" s="194"/>
      <c r="AW116" s="194"/>
      <c r="AX116" s="194"/>
      <c r="AY116" s="194"/>
      <c r="AZ116" s="194"/>
      <c r="BA116" s="194"/>
      <c r="BB116" s="194"/>
      <c r="BC116" s="194"/>
      <c r="BD116" s="194"/>
      <c r="BE116" s="194"/>
      <c r="BF116" s="194"/>
      <c r="BG116" s="194"/>
      <c r="BH116" s="194"/>
      <c r="BI116" s="194"/>
      <c r="BJ116" s="194"/>
    </row>
    <row r="117" spans="1:62" s="197" customFormat="1" ht="20.100000000000001" customHeight="1">
      <c r="A117" s="442"/>
      <c r="B117" s="442"/>
      <c r="C117" s="442"/>
      <c r="D117" s="442"/>
      <c r="E117" s="442"/>
      <c r="F117" s="442"/>
      <c r="G117" s="442" t="s">
        <v>1311</v>
      </c>
      <c r="H117" s="442"/>
      <c r="I117" s="442"/>
      <c r="J117" s="337">
        <v>0</v>
      </c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4"/>
      <c r="AK117" s="194"/>
      <c r="AL117" s="194"/>
      <c r="AM117" s="194"/>
      <c r="AN117" s="194"/>
      <c r="AO117" s="194"/>
      <c r="AP117" s="194"/>
      <c r="AQ117" s="194"/>
      <c r="AR117" s="194"/>
      <c r="AS117" s="194"/>
      <c r="AT117" s="194"/>
      <c r="AU117" s="194"/>
      <c r="AV117" s="194"/>
      <c r="AW117" s="194"/>
      <c r="AX117" s="194"/>
      <c r="AY117" s="194"/>
      <c r="AZ117" s="194"/>
      <c r="BA117" s="194"/>
      <c r="BB117" s="194"/>
      <c r="BC117" s="194"/>
      <c r="BD117" s="194"/>
      <c r="BE117" s="194"/>
      <c r="BF117" s="194"/>
      <c r="BG117" s="194"/>
      <c r="BH117" s="194"/>
      <c r="BI117" s="194"/>
      <c r="BJ117" s="194"/>
    </row>
    <row r="118" spans="1:62" s="197" customFormat="1" ht="30" customHeight="1">
      <c r="A118" s="320" t="s">
        <v>1312</v>
      </c>
      <c r="B118" s="321" t="s">
        <v>152</v>
      </c>
      <c r="C118" s="320" t="s">
        <v>151</v>
      </c>
      <c r="D118" s="320" t="s">
        <v>394</v>
      </c>
      <c r="E118" s="321"/>
      <c r="F118" s="321"/>
      <c r="G118" s="321" t="s">
        <v>1296</v>
      </c>
      <c r="H118" s="321" t="s">
        <v>1297</v>
      </c>
      <c r="I118" s="321" t="s">
        <v>1303</v>
      </c>
      <c r="J118" s="344" t="s">
        <v>1292</v>
      </c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4"/>
      <c r="AK118" s="194"/>
      <c r="AL118" s="194"/>
      <c r="AM118" s="194"/>
      <c r="AN118" s="194"/>
      <c r="AO118" s="194"/>
      <c r="AP118" s="194"/>
      <c r="AQ118" s="194"/>
      <c r="AR118" s="194"/>
      <c r="AS118" s="194"/>
      <c r="AT118" s="194"/>
      <c r="AU118" s="194"/>
      <c r="AV118" s="194"/>
      <c r="AW118" s="194"/>
      <c r="AX118" s="194"/>
      <c r="AY118" s="194"/>
      <c r="AZ118" s="194"/>
      <c r="BA118" s="194"/>
      <c r="BB118" s="194"/>
      <c r="BC118" s="194"/>
      <c r="BD118" s="194"/>
      <c r="BE118" s="194"/>
      <c r="BF118" s="194"/>
      <c r="BG118" s="194"/>
      <c r="BH118" s="194"/>
      <c r="BI118" s="194"/>
      <c r="BJ118" s="194"/>
    </row>
    <row r="119" spans="1:62" s="197" customFormat="1" ht="39" customHeight="1">
      <c r="A119" s="328" t="s">
        <v>1314</v>
      </c>
      <c r="B119" s="329" t="s">
        <v>190</v>
      </c>
      <c r="C119" s="328" t="s">
        <v>1315</v>
      </c>
      <c r="D119" s="328" t="s">
        <v>1316</v>
      </c>
      <c r="E119" s="328"/>
      <c r="F119" s="328"/>
      <c r="G119" s="330" t="s">
        <v>855</v>
      </c>
      <c r="H119" s="332">
        <v>303.86</v>
      </c>
      <c r="I119" s="331">
        <v>2</v>
      </c>
      <c r="J119" s="346">
        <v>607.72</v>
      </c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  <c r="AF119" s="194"/>
      <c r="AG119" s="194"/>
      <c r="AH119" s="194"/>
      <c r="AI119" s="194"/>
      <c r="AJ119" s="194"/>
      <c r="AK119" s="194"/>
      <c r="AL119" s="194"/>
      <c r="AM119" s="194"/>
      <c r="AN119" s="194"/>
      <c r="AO119" s="194"/>
      <c r="AP119" s="194"/>
      <c r="AQ119" s="194"/>
      <c r="AR119" s="194"/>
      <c r="AS119" s="194"/>
      <c r="AT119" s="194"/>
      <c r="AU119" s="194"/>
      <c r="AV119" s="194"/>
      <c r="AW119" s="194"/>
      <c r="AX119" s="194"/>
      <c r="AY119" s="194"/>
      <c r="AZ119" s="194"/>
      <c r="BA119" s="194"/>
      <c r="BB119" s="194"/>
      <c r="BC119" s="194"/>
      <c r="BD119" s="194"/>
      <c r="BE119" s="194"/>
      <c r="BF119" s="194"/>
      <c r="BG119" s="194"/>
      <c r="BH119" s="194"/>
      <c r="BI119" s="194"/>
      <c r="BJ119" s="194"/>
    </row>
    <row r="120" spans="1:62" s="197" customFormat="1" ht="24" customHeight="1">
      <c r="A120" s="328" t="s">
        <v>1314</v>
      </c>
      <c r="B120" s="329" t="s">
        <v>190</v>
      </c>
      <c r="C120" s="328" t="s">
        <v>1317</v>
      </c>
      <c r="D120" s="328" t="s">
        <v>1280</v>
      </c>
      <c r="E120" s="328"/>
      <c r="F120" s="328"/>
      <c r="G120" s="330" t="s">
        <v>855</v>
      </c>
      <c r="H120" s="332">
        <v>16.21</v>
      </c>
      <c r="I120" s="331">
        <v>4</v>
      </c>
      <c r="J120" s="346">
        <v>64.84</v>
      </c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4"/>
      <c r="AK120" s="194"/>
      <c r="AL120" s="194"/>
      <c r="AM120" s="194"/>
      <c r="AN120" s="194"/>
      <c r="AO120" s="194"/>
      <c r="AP120" s="194"/>
      <c r="AQ120" s="194"/>
      <c r="AR120" s="194"/>
      <c r="AS120" s="194"/>
      <c r="AT120" s="194"/>
      <c r="AU120" s="194"/>
      <c r="AV120" s="194"/>
      <c r="AW120" s="194"/>
      <c r="AX120" s="194"/>
      <c r="AY120" s="194"/>
      <c r="AZ120" s="194"/>
      <c r="BA120" s="194"/>
      <c r="BB120" s="194"/>
      <c r="BC120" s="194"/>
      <c r="BD120" s="194"/>
      <c r="BE120" s="194"/>
      <c r="BF120" s="194"/>
      <c r="BG120" s="194"/>
      <c r="BH120" s="194"/>
      <c r="BI120" s="194"/>
      <c r="BJ120" s="194"/>
    </row>
    <row r="121" spans="1:62" s="197" customFormat="1" ht="20.100000000000001" customHeight="1">
      <c r="A121" s="442"/>
      <c r="B121" s="442"/>
      <c r="C121" s="442"/>
      <c r="D121" s="442"/>
      <c r="E121" s="442"/>
      <c r="F121" s="442"/>
      <c r="G121" s="442" t="s">
        <v>1313</v>
      </c>
      <c r="H121" s="442"/>
      <c r="I121" s="442"/>
      <c r="J121" s="337">
        <v>672.56</v>
      </c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  <c r="AF121" s="194"/>
      <c r="AG121" s="194"/>
      <c r="AH121" s="194"/>
      <c r="AI121" s="194"/>
      <c r="AJ121" s="194"/>
      <c r="AK121" s="194"/>
      <c r="AL121" s="194"/>
      <c r="AM121" s="194"/>
      <c r="AN121" s="194"/>
      <c r="AO121" s="194"/>
      <c r="AP121" s="194"/>
      <c r="AQ121" s="194"/>
      <c r="AR121" s="194"/>
      <c r="AS121" s="194"/>
      <c r="AT121" s="194"/>
      <c r="AU121" s="194"/>
      <c r="AV121" s="194"/>
      <c r="AW121" s="194"/>
      <c r="AX121" s="194"/>
      <c r="AY121" s="194"/>
      <c r="AZ121" s="194"/>
      <c r="BA121" s="194"/>
      <c r="BB121" s="194"/>
      <c r="BC121" s="194"/>
      <c r="BD121" s="194"/>
      <c r="BE121" s="194"/>
      <c r="BF121" s="194"/>
      <c r="BG121" s="194"/>
      <c r="BH121" s="194"/>
      <c r="BI121" s="194"/>
      <c r="BJ121" s="194"/>
    </row>
    <row r="122" spans="1:62" s="197" customFormat="1">
      <c r="A122" s="333"/>
      <c r="B122" s="333"/>
      <c r="C122" s="333"/>
      <c r="D122" s="333"/>
      <c r="E122" s="333" t="s">
        <v>1265</v>
      </c>
      <c r="F122" s="334">
        <v>25.171522443821768</v>
      </c>
      <c r="G122" s="333" t="s">
        <v>1266</v>
      </c>
      <c r="H122" s="334">
        <v>20.64</v>
      </c>
      <c r="I122" s="333" t="s">
        <v>1267</v>
      </c>
      <c r="J122" s="334">
        <v>45.814687999999997</v>
      </c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  <c r="AF122" s="194"/>
      <c r="AG122" s="194"/>
      <c r="AH122" s="194"/>
      <c r="AI122" s="194"/>
      <c r="AJ122" s="194"/>
      <c r="AK122" s="194"/>
      <c r="AL122" s="194"/>
      <c r="AM122" s="194"/>
      <c r="AN122" s="194"/>
      <c r="AO122" s="194"/>
      <c r="AP122" s="194"/>
      <c r="AQ122" s="194"/>
      <c r="AR122" s="194"/>
      <c r="AS122" s="194"/>
      <c r="AT122" s="194"/>
      <c r="AU122" s="194"/>
      <c r="AV122" s="194"/>
      <c r="AW122" s="194"/>
      <c r="AX122" s="194"/>
      <c r="AY122" s="194"/>
      <c r="AZ122" s="194"/>
      <c r="BA122" s="194"/>
      <c r="BB122" s="194"/>
      <c r="BC122" s="194"/>
      <c r="BD122" s="194"/>
      <c r="BE122" s="194"/>
      <c r="BF122" s="194"/>
      <c r="BG122" s="194"/>
      <c r="BH122" s="194"/>
      <c r="BI122" s="194"/>
      <c r="BJ122" s="194"/>
    </row>
    <row r="123" spans="1:62" s="197" customFormat="1">
      <c r="A123" s="333"/>
      <c r="B123" s="333"/>
      <c r="C123" s="333"/>
      <c r="D123" s="333"/>
      <c r="E123" s="333" t="s">
        <v>1268</v>
      </c>
      <c r="F123" s="334">
        <v>181.12</v>
      </c>
      <c r="G123" s="333"/>
      <c r="H123" s="434" t="s">
        <v>1269</v>
      </c>
      <c r="I123" s="434"/>
      <c r="J123" s="334">
        <v>853.68</v>
      </c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  <c r="AF123" s="194"/>
      <c r="AG123" s="194"/>
      <c r="AH123" s="194"/>
      <c r="AI123" s="194"/>
      <c r="AJ123" s="194"/>
      <c r="AK123" s="194"/>
      <c r="AL123" s="194"/>
      <c r="AM123" s="194"/>
      <c r="AN123" s="194"/>
      <c r="AO123" s="194"/>
      <c r="AP123" s="194"/>
      <c r="AQ123" s="194"/>
      <c r="AR123" s="194"/>
      <c r="AS123" s="194"/>
      <c r="AT123" s="194"/>
      <c r="AU123" s="194"/>
      <c r="AV123" s="194"/>
      <c r="AW123" s="194"/>
      <c r="AX123" s="194"/>
      <c r="AY123" s="194"/>
      <c r="AZ123" s="194"/>
      <c r="BA123" s="194"/>
      <c r="BB123" s="194"/>
      <c r="BC123" s="194"/>
      <c r="BD123" s="194"/>
      <c r="BE123" s="194"/>
      <c r="BF123" s="194"/>
      <c r="BG123" s="194"/>
      <c r="BH123" s="194"/>
      <c r="BI123" s="194"/>
      <c r="BJ123" s="194"/>
    </row>
    <row r="124" spans="1:62" s="197" customFormat="1" ht="30" customHeight="1" thickBot="1">
      <c r="A124" s="335"/>
      <c r="B124" s="335"/>
      <c r="C124" s="335"/>
      <c r="D124" s="335"/>
      <c r="E124" s="335"/>
      <c r="F124" s="335"/>
      <c r="G124" s="335" t="s">
        <v>1270</v>
      </c>
      <c r="H124" s="336">
        <v>1</v>
      </c>
      <c r="I124" s="335" t="s">
        <v>1271</v>
      </c>
      <c r="J124" s="337">
        <v>853.68</v>
      </c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  <c r="AF124" s="194"/>
      <c r="AG124" s="194"/>
      <c r="AH124" s="194"/>
      <c r="AI124" s="194"/>
      <c r="AJ124" s="194"/>
      <c r="AK124" s="194"/>
      <c r="AL124" s="194"/>
      <c r="AM124" s="194"/>
      <c r="AN124" s="194"/>
      <c r="AO124" s="194"/>
      <c r="AP124" s="194"/>
      <c r="AQ124" s="194"/>
      <c r="AR124" s="194"/>
      <c r="AS124" s="194"/>
      <c r="AT124" s="194"/>
      <c r="AU124" s="194"/>
      <c r="AV124" s="194"/>
      <c r="AW124" s="194"/>
      <c r="AX124" s="194"/>
      <c r="AY124" s="194"/>
      <c r="AZ124" s="194"/>
      <c r="BA124" s="194"/>
      <c r="BB124" s="194"/>
      <c r="BC124" s="194"/>
      <c r="BD124" s="194"/>
      <c r="BE124" s="194"/>
      <c r="BF124" s="194"/>
      <c r="BG124" s="194"/>
      <c r="BH124" s="194"/>
      <c r="BI124" s="194"/>
      <c r="BJ124" s="194"/>
    </row>
    <row r="125" spans="1:62" s="197" customFormat="1" ht="0.95" customHeight="1" thickTop="1">
      <c r="A125" s="338"/>
      <c r="B125" s="338"/>
      <c r="C125" s="338"/>
      <c r="D125" s="338"/>
      <c r="E125" s="338"/>
      <c r="F125" s="338"/>
      <c r="G125" s="338"/>
      <c r="H125" s="338"/>
      <c r="I125" s="338"/>
      <c r="J125" s="338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194"/>
      <c r="AU125" s="194"/>
      <c r="AV125" s="194"/>
      <c r="AW125" s="194"/>
      <c r="AX125" s="194"/>
      <c r="AY125" s="194"/>
      <c r="AZ125" s="194"/>
      <c r="BA125" s="194"/>
      <c r="BB125" s="194"/>
      <c r="BC125" s="194"/>
      <c r="BD125" s="194"/>
      <c r="BE125" s="194"/>
      <c r="BF125" s="194"/>
      <c r="BG125" s="194"/>
      <c r="BH125" s="194"/>
      <c r="BI125" s="194"/>
      <c r="BJ125" s="194"/>
    </row>
    <row r="126" spans="1:62" s="197" customFormat="1" ht="18" customHeight="1">
      <c r="A126" s="320" t="s">
        <v>197</v>
      </c>
      <c r="B126" s="321" t="s">
        <v>151</v>
      </c>
      <c r="C126" s="320" t="s">
        <v>152</v>
      </c>
      <c r="D126" s="320" t="s">
        <v>120</v>
      </c>
      <c r="E126" s="435" t="s">
        <v>386</v>
      </c>
      <c r="F126" s="435"/>
      <c r="G126" s="322" t="s">
        <v>153</v>
      </c>
      <c r="H126" s="321" t="s">
        <v>154</v>
      </c>
      <c r="I126" s="321" t="s">
        <v>1025</v>
      </c>
      <c r="J126" s="344" t="s">
        <v>157</v>
      </c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  <c r="AF126" s="194"/>
      <c r="AG126" s="194"/>
      <c r="AH126" s="194"/>
      <c r="AI126" s="194"/>
      <c r="AJ126" s="194"/>
      <c r="AK126" s="194"/>
      <c r="AL126" s="194"/>
      <c r="AM126" s="194"/>
      <c r="AN126" s="194"/>
      <c r="AO126" s="194"/>
      <c r="AP126" s="194"/>
      <c r="AQ126" s="194"/>
      <c r="AR126" s="194"/>
      <c r="AS126" s="194"/>
      <c r="AT126" s="194"/>
      <c r="AU126" s="194"/>
      <c r="AV126" s="194"/>
      <c r="AW126" s="194"/>
      <c r="AX126" s="194"/>
      <c r="AY126" s="194"/>
      <c r="AZ126" s="194"/>
      <c r="BA126" s="194"/>
      <c r="BB126" s="194"/>
      <c r="BC126" s="194"/>
      <c r="BD126" s="194"/>
      <c r="BE126" s="194"/>
      <c r="BF126" s="194"/>
      <c r="BG126" s="194"/>
      <c r="BH126" s="194"/>
      <c r="BI126" s="194"/>
      <c r="BJ126" s="194"/>
    </row>
    <row r="127" spans="1:62" s="197" customFormat="1" ht="24" customHeight="1">
      <c r="A127" s="323" t="s">
        <v>1260</v>
      </c>
      <c r="B127" s="324" t="s">
        <v>198</v>
      </c>
      <c r="C127" s="323" t="s">
        <v>162</v>
      </c>
      <c r="D127" s="323" t="s">
        <v>199</v>
      </c>
      <c r="E127" s="438" t="s">
        <v>1075</v>
      </c>
      <c r="F127" s="438"/>
      <c r="G127" s="325" t="s">
        <v>176</v>
      </c>
      <c r="H127" s="326">
        <v>1</v>
      </c>
      <c r="I127" s="327">
        <v>177.34</v>
      </c>
      <c r="J127" s="345">
        <v>177.34</v>
      </c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  <c r="AF127" s="194"/>
      <c r="AG127" s="194"/>
      <c r="AH127" s="194"/>
      <c r="AI127" s="194"/>
      <c r="AJ127" s="194"/>
      <c r="AK127" s="194"/>
      <c r="AL127" s="194"/>
      <c r="AM127" s="194"/>
      <c r="AN127" s="194"/>
      <c r="AO127" s="194"/>
      <c r="AP127" s="194"/>
      <c r="AQ127" s="194"/>
      <c r="AR127" s="194"/>
      <c r="AS127" s="194"/>
      <c r="AT127" s="194"/>
      <c r="AU127" s="194"/>
      <c r="AV127" s="194"/>
      <c r="AW127" s="194"/>
      <c r="AX127" s="194"/>
      <c r="AY127" s="194"/>
      <c r="AZ127" s="194"/>
      <c r="BA127" s="194"/>
      <c r="BB127" s="194"/>
      <c r="BC127" s="194"/>
      <c r="BD127" s="194"/>
      <c r="BE127" s="194"/>
      <c r="BF127" s="194"/>
      <c r="BG127" s="194"/>
      <c r="BH127" s="194"/>
      <c r="BI127" s="194"/>
      <c r="BJ127" s="194"/>
    </row>
    <row r="128" spans="1:62" s="197" customFormat="1" ht="26.1" customHeight="1">
      <c r="A128" s="328" t="s">
        <v>1261</v>
      </c>
      <c r="B128" s="329" t="s">
        <v>1275</v>
      </c>
      <c r="C128" s="328" t="s">
        <v>162</v>
      </c>
      <c r="D128" s="328" t="s">
        <v>1276</v>
      </c>
      <c r="E128" s="439" t="s">
        <v>1038</v>
      </c>
      <c r="F128" s="439"/>
      <c r="G128" s="330" t="s">
        <v>168</v>
      </c>
      <c r="H128" s="331">
        <v>0.20419999999999999</v>
      </c>
      <c r="I128" s="332">
        <v>20.309999999999999</v>
      </c>
      <c r="J128" s="346">
        <v>4.1399999999999997</v>
      </c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  <c r="AF128" s="194"/>
      <c r="AG128" s="194"/>
      <c r="AH128" s="194"/>
      <c r="AI128" s="194"/>
      <c r="AJ128" s="194"/>
      <c r="AK128" s="194"/>
      <c r="AL128" s="194"/>
      <c r="AM128" s="194"/>
      <c r="AN128" s="194"/>
      <c r="AO128" s="194"/>
      <c r="AP128" s="194"/>
      <c r="AQ128" s="194"/>
      <c r="AR128" s="194"/>
      <c r="AS128" s="194"/>
      <c r="AT128" s="194"/>
      <c r="AU128" s="194"/>
      <c r="AV128" s="194"/>
      <c r="AW128" s="194"/>
      <c r="AX128" s="194"/>
      <c r="AY128" s="194"/>
      <c r="AZ128" s="194"/>
      <c r="BA128" s="194"/>
      <c r="BB128" s="194"/>
      <c r="BC128" s="194"/>
      <c r="BD128" s="194"/>
      <c r="BE128" s="194"/>
      <c r="BF128" s="194"/>
      <c r="BG128" s="194"/>
      <c r="BH128" s="194"/>
      <c r="BI128" s="194"/>
      <c r="BJ128" s="194"/>
    </row>
    <row r="129" spans="1:62" s="197" customFormat="1" ht="24" customHeight="1">
      <c r="A129" s="328" t="s">
        <v>1261</v>
      </c>
      <c r="B129" s="329" t="s">
        <v>1277</v>
      </c>
      <c r="C129" s="328" t="s">
        <v>162</v>
      </c>
      <c r="D129" s="328" t="s">
        <v>1278</v>
      </c>
      <c r="E129" s="439" t="s">
        <v>1038</v>
      </c>
      <c r="F129" s="439"/>
      <c r="G129" s="330" t="s">
        <v>168</v>
      </c>
      <c r="H129" s="331">
        <v>0.61270000000000002</v>
      </c>
      <c r="I129" s="332">
        <v>25.27</v>
      </c>
      <c r="J129" s="346">
        <v>15.48</v>
      </c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  <c r="AF129" s="194"/>
      <c r="AG129" s="194"/>
      <c r="AH129" s="194"/>
      <c r="AI129" s="194"/>
      <c r="AJ129" s="194"/>
      <c r="AK129" s="194"/>
      <c r="AL129" s="194"/>
      <c r="AM129" s="194"/>
      <c r="AN129" s="194"/>
      <c r="AO129" s="194"/>
      <c r="AP129" s="194"/>
      <c r="AQ129" s="194"/>
      <c r="AR129" s="194"/>
      <c r="AS129" s="194"/>
      <c r="AT129" s="194"/>
      <c r="AU129" s="194"/>
      <c r="AV129" s="194"/>
      <c r="AW129" s="194"/>
      <c r="AX129" s="194"/>
      <c r="AY129" s="194"/>
      <c r="AZ129" s="194"/>
      <c r="BA129" s="194"/>
      <c r="BB129" s="194"/>
      <c r="BC129" s="194"/>
      <c r="BD129" s="194"/>
      <c r="BE129" s="194"/>
      <c r="BF129" s="194"/>
      <c r="BG129" s="194"/>
      <c r="BH129" s="194"/>
      <c r="BI129" s="194"/>
      <c r="BJ129" s="194"/>
    </row>
    <row r="130" spans="1:62" s="197" customFormat="1" ht="39" customHeight="1">
      <c r="A130" s="328" t="s">
        <v>1261</v>
      </c>
      <c r="B130" s="329" t="s">
        <v>1318</v>
      </c>
      <c r="C130" s="328" t="s">
        <v>162</v>
      </c>
      <c r="D130" s="328" t="s">
        <v>1319</v>
      </c>
      <c r="E130" s="439" t="s">
        <v>1320</v>
      </c>
      <c r="F130" s="439"/>
      <c r="G130" s="330" t="s">
        <v>1321</v>
      </c>
      <c r="H130" s="331">
        <v>4.4000000000000003E-3</v>
      </c>
      <c r="I130" s="332">
        <v>21.12</v>
      </c>
      <c r="J130" s="346">
        <v>0.09</v>
      </c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  <c r="AF130" s="194"/>
      <c r="AG130" s="194"/>
      <c r="AH130" s="194"/>
      <c r="AI130" s="194"/>
      <c r="AJ130" s="194"/>
      <c r="AK130" s="194"/>
      <c r="AL130" s="194"/>
      <c r="AM130" s="194"/>
      <c r="AN130" s="194"/>
      <c r="AO130" s="194"/>
      <c r="AP130" s="194"/>
      <c r="AQ130" s="194"/>
      <c r="AR130" s="194"/>
      <c r="AS130" s="194"/>
      <c r="AT130" s="194"/>
      <c r="AU130" s="194"/>
      <c r="AV130" s="194"/>
      <c r="AW130" s="194"/>
      <c r="AX130" s="194"/>
      <c r="AY130" s="194"/>
      <c r="AZ130" s="194"/>
      <c r="BA130" s="194"/>
      <c r="BB130" s="194"/>
      <c r="BC130" s="194"/>
      <c r="BD130" s="194"/>
      <c r="BE130" s="194"/>
      <c r="BF130" s="194"/>
      <c r="BG130" s="194"/>
      <c r="BH130" s="194"/>
      <c r="BI130" s="194"/>
      <c r="BJ130" s="194"/>
    </row>
    <row r="131" spans="1:62" s="197" customFormat="1" ht="39" customHeight="1">
      <c r="A131" s="328" t="s">
        <v>1261</v>
      </c>
      <c r="B131" s="329" t="s">
        <v>1322</v>
      </c>
      <c r="C131" s="328" t="s">
        <v>162</v>
      </c>
      <c r="D131" s="328" t="s">
        <v>1323</v>
      </c>
      <c r="E131" s="439" t="s">
        <v>1320</v>
      </c>
      <c r="F131" s="439"/>
      <c r="G131" s="330" t="s">
        <v>1324</v>
      </c>
      <c r="H131" s="331">
        <v>1.9099999999999999E-2</v>
      </c>
      <c r="I131" s="332">
        <v>20.149999999999999</v>
      </c>
      <c r="J131" s="346">
        <v>0.38</v>
      </c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4"/>
      <c r="BD131" s="194"/>
      <c r="BE131" s="194"/>
      <c r="BF131" s="194"/>
      <c r="BG131" s="194"/>
      <c r="BH131" s="194"/>
      <c r="BI131" s="194"/>
      <c r="BJ131" s="194"/>
    </row>
    <row r="132" spans="1:62" s="197" customFormat="1" ht="39" customHeight="1">
      <c r="A132" s="328" t="s">
        <v>1261</v>
      </c>
      <c r="B132" s="329" t="s">
        <v>1325</v>
      </c>
      <c r="C132" s="328" t="s">
        <v>162</v>
      </c>
      <c r="D132" s="328" t="s">
        <v>1326</v>
      </c>
      <c r="E132" s="439" t="s">
        <v>1095</v>
      </c>
      <c r="F132" s="439"/>
      <c r="G132" s="330" t="s">
        <v>225</v>
      </c>
      <c r="H132" s="331">
        <v>1.5E-3</v>
      </c>
      <c r="I132" s="332">
        <v>548.74</v>
      </c>
      <c r="J132" s="346">
        <v>0.82</v>
      </c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4"/>
      <c r="AK132" s="194"/>
      <c r="AL132" s="194"/>
      <c r="AM132" s="194"/>
      <c r="AN132" s="194"/>
      <c r="AO132" s="194"/>
      <c r="AP132" s="194"/>
      <c r="AQ132" s="194"/>
      <c r="AR132" s="194"/>
      <c r="AS132" s="194"/>
      <c r="AT132" s="194"/>
      <c r="AU132" s="194"/>
      <c r="AV132" s="194"/>
      <c r="AW132" s="194"/>
      <c r="AX132" s="194"/>
      <c r="AY132" s="194"/>
      <c r="AZ132" s="194"/>
      <c r="BA132" s="194"/>
      <c r="BB132" s="194"/>
      <c r="BC132" s="194"/>
      <c r="BD132" s="194"/>
      <c r="BE132" s="194"/>
      <c r="BF132" s="194"/>
      <c r="BG132" s="194"/>
      <c r="BH132" s="194"/>
      <c r="BI132" s="194"/>
      <c r="BJ132" s="194"/>
    </row>
    <row r="133" spans="1:62" s="197" customFormat="1" ht="26.1" customHeight="1">
      <c r="A133" s="328" t="s">
        <v>1264</v>
      </c>
      <c r="B133" s="329" t="s">
        <v>429</v>
      </c>
      <c r="C133" s="328" t="s">
        <v>162</v>
      </c>
      <c r="D133" s="328" t="s">
        <v>430</v>
      </c>
      <c r="E133" s="439" t="s">
        <v>422</v>
      </c>
      <c r="F133" s="439"/>
      <c r="G133" s="330" t="s">
        <v>183</v>
      </c>
      <c r="H133" s="331">
        <v>1.6922999999999999</v>
      </c>
      <c r="I133" s="332">
        <v>40.49</v>
      </c>
      <c r="J133" s="346">
        <v>68.52</v>
      </c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  <c r="AF133" s="194"/>
      <c r="AG133" s="194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94"/>
      <c r="AT133" s="194"/>
      <c r="AU133" s="194"/>
      <c r="AV133" s="194"/>
      <c r="AW133" s="194"/>
      <c r="AX133" s="194"/>
      <c r="AY133" s="194"/>
      <c r="AZ133" s="194"/>
      <c r="BA133" s="194"/>
      <c r="BB133" s="194"/>
      <c r="BC133" s="194"/>
      <c r="BD133" s="194"/>
      <c r="BE133" s="194"/>
      <c r="BF133" s="194"/>
      <c r="BG133" s="194"/>
      <c r="BH133" s="194"/>
      <c r="BI133" s="194"/>
      <c r="BJ133" s="194"/>
    </row>
    <row r="134" spans="1:62" s="197" customFormat="1" ht="26.1" customHeight="1">
      <c r="A134" s="328" t="s">
        <v>1264</v>
      </c>
      <c r="B134" s="329" t="s">
        <v>460</v>
      </c>
      <c r="C134" s="328" t="s">
        <v>162</v>
      </c>
      <c r="D134" s="328" t="s">
        <v>461</v>
      </c>
      <c r="E134" s="439" t="s">
        <v>422</v>
      </c>
      <c r="F134" s="439"/>
      <c r="G134" s="330" t="s">
        <v>183</v>
      </c>
      <c r="H134" s="331">
        <v>1.2273000000000001</v>
      </c>
      <c r="I134" s="332">
        <v>34.119999999999997</v>
      </c>
      <c r="J134" s="346">
        <v>41.87</v>
      </c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4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4"/>
      <c r="BD134" s="194"/>
      <c r="BE134" s="194"/>
      <c r="BF134" s="194"/>
      <c r="BG134" s="194"/>
      <c r="BH134" s="194"/>
      <c r="BI134" s="194"/>
      <c r="BJ134" s="194"/>
    </row>
    <row r="135" spans="1:62" s="197" customFormat="1" ht="26.1" customHeight="1">
      <c r="A135" s="328" t="s">
        <v>1264</v>
      </c>
      <c r="B135" s="329" t="s">
        <v>730</v>
      </c>
      <c r="C135" s="328" t="s">
        <v>162</v>
      </c>
      <c r="D135" s="328" t="s">
        <v>731</v>
      </c>
      <c r="E135" s="439" t="s">
        <v>422</v>
      </c>
      <c r="F135" s="439"/>
      <c r="G135" s="330" t="s">
        <v>272</v>
      </c>
      <c r="H135" s="331">
        <v>4.2799999999999998E-2</v>
      </c>
      <c r="I135" s="332">
        <v>22.3</v>
      </c>
      <c r="J135" s="346">
        <v>0.95</v>
      </c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  <c r="BJ135" s="194"/>
    </row>
    <row r="136" spans="1:62" s="197" customFormat="1" ht="39" customHeight="1">
      <c r="A136" s="328" t="s">
        <v>1264</v>
      </c>
      <c r="B136" s="329" t="s">
        <v>452</v>
      </c>
      <c r="C136" s="328" t="s">
        <v>162</v>
      </c>
      <c r="D136" s="328" t="s">
        <v>453</v>
      </c>
      <c r="E136" s="439" t="s">
        <v>422</v>
      </c>
      <c r="F136" s="439"/>
      <c r="G136" s="330" t="s">
        <v>176</v>
      </c>
      <c r="H136" s="331">
        <v>1.050038</v>
      </c>
      <c r="I136" s="332">
        <v>42.95</v>
      </c>
      <c r="J136" s="346">
        <v>45.09</v>
      </c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4"/>
      <c r="BH136" s="194"/>
      <c r="BI136" s="194"/>
      <c r="BJ136" s="194"/>
    </row>
    <row r="137" spans="1:62" s="197" customFormat="1">
      <c r="A137" s="333"/>
      <c r="B137" s="333"/>
      <c r="C137" s="333"/>
      <c r="D137" s="333"/>
      <c r="E137" s="333" t="s">
        <v>1265</v>
      </c>
      <c r="F137" s="334">
        <v>7.5270589528047909</v>
      </c>
      <c r="G137" s="333" t="s">
        <v>1266</v>
      </c>
      <c r="H137" s="334">
        <v>6.17</v>
      </c>
      <c r="I137" s="333" t="s">
        <v>1267</v>
      </c>
      <c r="J137" s="334">
        <v>13.7</v>
      </c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</row>
    <row r="138" spans="1:62" s="197" customFormat="1">
      <c r="A138" s="333"/>
      <c r="B138" s="333"/>
      <c r="C138" s="333"/>
      <c r="D138" s="333"/>
      <c r="E138" s="333" t="s">
        <v>1268</v>
      </c>
      <c r="F138" s="334">
        <v>47.75</v>
      </c>
      <c r="G138" s="333"/>
      <c r="H138" s="434" t="s">
        <v>1269</v>
      </c>
      <c r="I138" s="434"/>
      <c r="J138" s="334">
        <v>225.09</v>
      </c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194"/>
      <c r="AL138" s="194"/>
      <c r="AM138" s="194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  <c r="BJ138" s="194"/>
    </row>
    <row r="139" spans="1:62" s="197" customFormat="1" ht="30" customHeight="1" thickBot="1">
      <c r="A139" s="335"/>
      <c r="B139" s="335"/>
      <c r="C139" s="335"/>
      <c r="D139" s="335"/>
      <c r="E139" s="335"/>
      <c r="F139" s="335"/>
      <c r="G139" s="335" t="s">
        <v>1270</v>
      </c>
      <c r="H139" s="336">
        <v>17.2</v>
      </c>
      <c r="I139" s="335" t="s">
        <v>1271</v>
      </c>
      <c r="J139" s="337">
        <v>3871.54</v>
      </c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  <c r="AF139" s="194"/>
      <c r="AG139" s="194"/>
      <c r="AH139" s="194"/>
      <c r="AI139" s="194"/>
      <c r="AJ139" s="194"/>
      <c r="AK139" s="194"/>
      <c r="AL139" s="194"/>
      <c r="AM139" s="194"/>
      <c r="AN139" s="194"/>
      <c r="AO139" s="194"/>
      <c r="AP139" s="194"/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  <c r="BJ139" s="194"/>
    </row>
    <row r="140" spans="1:62" s="197" customFormat="1" ht="0.95" customHeight="1" thickTop="1">
      <c r="A140" s="338"/>
      <c r="B140" s="338"/>
      <c r="C140" s="338"/>
      <c r="D140" s="338"/>
      <c r="E140" s="338"/>
      <c r="F140" s="338"/>
      <c r="G140" s="338"/>
      <c r="H140" s="338"/>
      <c r="I140" s="338"/>
      <c r="J140" s="338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4"/>
      <c r="AU140" s="194"/>
      <c r="AV140" s="194"/>
      <c r="AW140" s="194"/>
      <c r="AX140" s="194"/>
      <c r="AY140" s="194"/>
      <c r="AZ140" s="194"/>
      <c r="BA140" s="194"/>
      <c r="BB140" s="194"/>
      <c r="BC140" s="194"/>
      <c r="BD140" s="194"/>
      <c r="BE140" s="194"/>
      <c r="BF140" s="194"/>
      <c r="BG140" s="194"/>
      <c r="BH140" s="194"/>
      <c r="BI140" s="194"/>
      <c r="BJ140" s="194"/>
    </row>
    <row r="141" spans="1:62" s="197" customFormat="1" ht="18" customHeight="1">
      <c r="A141" s="320" t="s">
        <v>200</v>
      </c>
      <c r="B141" s="321" t="s">
        <v>151</v>
      </c>
      <c r="C141" s="320" t="s">
        <v>152</v>
      </c>
      <c r="D141" s="320" t="s">
        <v>120</v>
      </c>
      <c r="E141" s="435" t="s">
        <v>386</v>
      </c>
      <c r="F141" s="435"/>
      <c r="G141" s="322" t="s">
        <v>153</v>
      </c>
      <c r="H141" s="321" t="s">
        <v>154</v>
      </c>
      <c r="I141" s="321" t="s">
        <v>1025</v>
      </c>
      <c r="J141" s="344" t="s">
        <v>157</v>
      </c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  <c r="AF141" s="194"/>
      <c r="AG141" s="194"/>
      <c r="AH141" s="194"/>
      <c r="AI141" s="194"/>
      <c r="AJ141" s="194"/>
      <c r="AK141" s="194"/>
      <c r="AL141" s="194"/>
      <c r="AM141" s="194"/>
      <c r="AN141" s="194"/>
      <c r="AO141" s="194"/>
      <c r="AP141" s="194"/>
      <c r="AQ141" s="194"/>
      <c r="AR141" s="194"/>
      <c r="AS141" s="194"/>
      <c r="AT141" s="194"/>
      <c r="AU141" s="194"/>
      <c r="AV141" s="194"/>
      <c r="AW141" s="194"/>
      <c r="AX141" s="194"/>
      <c r="AY141" s="194"/>
      <c r="AZ141" s="194"/>
      <c r="BA141" s="194"/>
      <c r="BB141" s="194"/>
      <c r="BC141" s="194"/>
      <c r="BD141" s="194"/>
      <c r="BE141" s="194"/>
      <c r="BF141" s="194"/>
      <c r="BG141" s="194"/>
      <c r="BH141" s="194"/>
      <c r="BI141" s="194"/>
      <c r="BJ141" s="194"/>
    </row>
    <row r="142" spans="1:62" s="197" customFormat="1" ht="26.1" customHeight="1">
      <c r="A142" s="323" t="s">
        <v>1260</v>
      </c>
      <c r="B142" s="324" t="s">
        <v>201</v>
      </c>
      <c r="C142" s="323" t="s">
        <v>202</v>
      </c>
      <c r="D142" s="323" t="s">
        <v>203</v>
      </c>
      <c r="E142" s="438">
        <v>101</v>
      </c>
      <c r="F142" s="438"/>
      <c r="G142" s="325" t="s">
        <v>204</v>
      </c>
      <c r="H142" s="326">
        <v>1</v>
      </c>
      <c r="I142" s="327">
        <v>3761.59</v>
      </c>
      <c r="J142" s="345">
        <v>3761.59</v>
      </c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  <c r="AY142" s="194"/>
      <c r="AZ142" s="194"/>
      <c r="BA142" s="194"/>
      <c r="BB142" s="194"/>
      <c r="BC142" s="194"/>
      <c r="BD142" s="194"/>
      <c r="BE142" s="194"/>
      <c r="BF142" s="194"/>
      <c r="BG142" s="194"/>
      <c r="BH142" s="194"/>
      <c r="BI142" s="194"/>
      <c r="BJ142" s="194"/>
    </row>
    <row r="143" spans="1:62" s="197" customFormat="1" ht="26.1" customHeight="1">
      <c r="A143" s="328" t="s">
        <v>1261</v>
      </c>
      <c r="B143" s="329" t="s">
        <v>1327</v>
      </c>
      <c r="C143" s="328" t="s">
        <v>162</v>
      </c>
      <c r="D143" s="328" t="s">
        <v>1328</v>
      </c>
      <c r="E143" s="439" t="s">
        <v>1038</v>
      </c>
      <c r="F143" s="439"/>
      <c r="G143" s="330" t="s">
        <v>168</v>
      </c>
      <c r="H143" s="331">
        <v>4</v>
      </c>
      <c r="I143" s="332">
        <v>20.3</v>
      </c>
      <c r="J143" s="346">
        <v>81.2</v>
      </c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4"/>
      <c r="AK143" s="194"/>
      <c r="AL143" s="194"/>
      <c r="AM143" s="194"/>
      <c r="AN143" s="194"/>
      <c r="AO143" s="194"/>
      <c r="AP143" s="194"/>
      <c r="AQ143" s="194"/>
      <c r="AR143" s="194"/>
      <c r="AS143" s="194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4"/>
      <c r="BD143" s="194"/>
      <c r="BE143" s="194"/>
      <c r="BF143" s="194"/>
      <c r="BG143" s="194"/>
      <c r="BH143" s="194"/>
      <c r="BI143" s="194"/>
      <c r="BJ143" s="194"/>
    </row>
    <row r="144" spans="1:62" s="197" customFormat="1" ht="24" customHeight="1">
      <c r="A144" s="328" t="s">
        <v>1261</v>
      </c>
      <c r="B144" s="329" t="s">
        <v>1277</v>
      </c>
      <c r="C144" s="328" t="s">
        <v>162</v>
      </c>
      <c r="D144" s="328" t="s">
        <v>1278</v>
      </c>
      <c r="E144" s="439" t="s">
        <v>1038</v>
      </c>
      <c r="F144" s="439"/>
      <c r="G144" s="330" t="s">
        <v>168</v>
      </c>
      <c r="H144" s="331">
        <v>8</v>
      </c>
      <c r="I144" s="332">
        <v>25.27</v>
      </c>
      <c r="J144" s="346">
        <v>202.16</v>
      </c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  <c r="AF144" s="194"/>
      <c r="AG144" s="194"/>
      <c r="AH144" s="194"/>
      <c r="AI144" s="194"/>
      <c r="AJ144" s="194"/>
      <c r="AK144" s="194"/>
      <c r="AL144" s="194"/>
      <c r="AM144" s="194"/>
      <c r="AN144" s="194"/>
      <c r="AO144" s="194"/>
      <c r="AP144" s="194"/>
      <c r="AQ144" s="194"/>
      <c r="AR144" s="194"/>
      <c r="AS144" s="194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4"/>
      <c r="BD144" s="194"/>
      <c r="BE144" s="194"/>
      <c r="BF144" s="194"/>
      <c r="BG144" s="194"/>
      <c r="BH144" s="194"/>
      <c r="BI144" s="194"/>
      <c r="BJ144" s="194"/>
    </row>
    <row r="145" spans="1:62" s="197" customFormat="1" ht="26.1" customHeight="1">
      <c r="A145" s="328" t="s">
        <v>1261</v>
      </c>
      <c r="B145" s="329" t="s">
        <v>1329</v>
      </c>
      <c r="C145" s="328" t="s">
        <v>162</v>
      </c>
      <c r="D145" s="328" t="s">
        <v>1330</v>
      </c>
      <c r="E145" s="439" t="s">
        <v>1038</v>
      </c>
      <c r="F145" s="439"/>
      <c r="G145" s="330" t="s">
        <v>168</v>
      </c>
      <c r="H145" s="331">
        <v>8</v>
      </c>
      <c r="I145" s="332">
        <v>24.87</v>
      </c>
      <c r="J145" s="346">
        <v>198.96</v>
      </c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  <c r="AF145" s="194"/>
      <c r="AG145" s="194"/>
      <c r="AH145" s="194"/>
      <c r="AI145" s="194"/>
      <c r="AJ145" s="194"/>
      <c r="AK145" s="194"/>
      <c r="AL145" s="194"/>
      <c r="AM145" s="194"/>
      <c r="AN145" s="194"/>
      <c r="AO145" s="194"/>
      <c r="AP145" s="194"/>
      <c r="AQ145" s="194"/>
      <c r="AR145" s="194"/>
      <c r="AS145" s="194"/>
      <c r="AT145" s="194"/>
      <c r="AU145" s="194"/>
      <c r="AV145" s="194"/>
      <c r="AW145" s="194"/>
      <c r="AX145" s="194"/>
      <c r="AY145" s="194"/>
      <c r="AZ145" s="194"/>
      <c r="BA145" s="194"/>
      <c r="BB145" s="194"/>
      <c r="BC145" s="194"/>
      <c r="BD145" s="194"/>
      <c r="BE145" s="194"/>
      <c r="BF145" s="194"/>
      <c r="BG145" s="194"/>
      <c r="BH145" s="194"/>
      <c r="BI145" s="194"/>
      <c r="BJ145" s="194"/>
    </row>
    <row r="146" spans="1:62" s="197" customFormat="1" ht="24" customHeight="1">
      <c r="A146" s="328" t="s">
        <v>1261</v>
      </c>
      <c r="B146" s="329" t="s">
        <v>1331</v>
      </c>
      <c r="C146" s="328" t="s">
        <v>162</v>
      </c>
      <c r="D146" s="328" t="s">
        <v>1332</v>
      </c>
      <c r="E146" s="439" t="s">
        <v>1038</v>
      </c>
      <c r="F146" s="439"/>
      <c r="G146" s="330" t="s">
        <v>168</v>
      </c>
      <c r="H146" s="331">
        <v>8</v>
      </c>
      <c r="I146" s="332">
        <v>25.61</v>
      </c>
      <c r="J146" s="346">
        <v>204.88</v>
      </c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  <c r="AF146" s="194"/>
      <c r="AG146" s="194"/>
      <c r="AH146" s="194"/>
      <c r="AI146" s="194"/>
      <c r="AJ146" s="194"/>
      <c r="AK146" s="194"/>
      <c r="AL146" s="194"/>
      <c r="AM146" s="194"/>
      <c r="AN146" s="194"/>
      <c r="AO146" s="194"/>
      <c r="AP146" s="194"/>
      <c r="AQ146" s="194"/>
      <c r="AR146" s="194"/>
      <c r="AS146" s="194"/>
      <c r="AT146" s="194"/>
      <c r="AU146" s="194"/>
      <c r="AV146" s="194"/>
      <c r="AW146" s="194"/>
      <c r="AX146" s="194"/>
      <c r="AY146" s="194"/>
      <c r="AZ146" s="194"/>
      <c r="BA146" s="194"/>
      <c r="BB146" s="194"/>
      <c r="BC146" s="194"/>
      <c r="BD146" s="194"/>
      <c r="BE146" s="194"/>
      <c r="BF146" s="194"/>
      <c r="BG146" s="194"/>
      <c r="BH146" s="194"/>
      <c r="BI146" s="194"/>
      <c r="BJ146" s="194"/>
    </row>
    <row r="147" spans="1:62" s="197" customFormat="1" ht="24" customHeight="1">
      <c r="A147" s="328" t="s">
        <v>1261</v>
      </c>
      <c r="B147" s="329" t="s">
        <v>1279</v>
      </c>
      <c r="C147" s="328" t="s">
        <v>162</v>
      </c>
      <c r="D147" s="328" t="s">
        <v>1280</v>
      </c>
      <c r="E147" s="439" t="s">
        <v>1038</v>
      </c>
      <c r="F147" s="439"/>
      <c r="G147" s="330" t="s">
        <v>168</v>
      </c>
      <c r="H147" s="331">
        <v>8.1199999999999992</v>
      </c>
      <c r="I147" s="332">
        <v>19.309999999999999</v>
      </c>
      <c r="J147" s="346">
        <v>156.79</v>
      </c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4"/>
      <c r="AG147" s="194"/>
      <c r="AH147" s="194"/>
      <c r="AI147" s="194"/>
      <c r="AJ147" s="194"/>
      <c r="AK147" s="194"/>
      <c r="AL147" s="194"/>
      <c r="AM147" s="194"/>
      <c r="AN147" s="194"/>
      <c r="AO147" s="194"/>
      <c r="AP147" s="194"/>
      <c r="AQ147" s="194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  <c r="BJ147" s="194"/>
    </row>
    <row r="148" spans="1:62" s="197" customFormat="1" ht="26.1" customHeight="1">
      <c r="A148" s="328" t="s">
        <v>1264</v>
      </c>
      <c r="B148" s="329" t="s">
        <v>692</v>
      </c>
      <c r="C148" s="328" t="s">
        <v>162</v>
      </c>
      <c r="D148" s="328" t="s">
        <v>693</v>
      </c>
      <c r="E148" s="439" t="s">
        <v>422</v>
      </c>
      <c r="F148" s="439"/>
      <c r="G148" s="330" t="s">
        <v>204</v>
      </c>
      <c r="H148" s="331">
        <v>1</v>
      </c>
      <c r="I148" s="332">
        <v>28.29</v>
      </c>
      <c r="J148" s="346">
        <v>28.29</v>
      </c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4"/>
      <c r="AK148" s="194"/>
      <c r="AL148" s="194"/>
      <c r="AM148" s="194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  <c r="BJ148" s="194"/>
    </row>
    <row r="149" spans="1:62" s="197" customFormat="1" ht="26.1" customHeight="1">
      <c r="A149" s="328" t="s">
        <v>1264</v>
      </c>
      <c r="B149" s="329" t="s">
        <v>739</v>
      </c>
      <c r="C149" s="328" t="s">
        <v>162</v>
      </c>
      <c r="D149" s="328" t="s">
        <v>740</v>
      </c>
      <c r="E149" s="439" t="s">
        <v>422</v>
      </c>
      <c r="F149" s="439"/>
      <c r="G149" s="330" t="s">
        <v>225</v>
      </c>
      <c r="H149" s="331">
        <v>1.89E-2</v>
      </c>
      <c r="I149" s="332">
        <v>210.64</v>
      </c>
      <c r="J149" s="346">
        <v>3.98</v>
      </c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  <c r="AF149" s="194"/>
      <c r="AG149" s="194"/>
      <c r="AH149" s="194"/>
      <c r="AI149" s="194"/>
      <c r="AJ149" s="194"/>
      <c r="AK149" s="194"/>
      <c r="AL149" s="194"/>
      <c r="AM149" s="194"/>
      <c r="AN149" s="194"/>
      <c r="AO149" s="194"/>
      <c r="AP149" s="194"/>
      <c r="AQ149" s="194"/>
      <c r="AR149" s="194"/>
      <c r="AS149" s="194"/>
      <c r="AT149" s="194"/>
      <c r="AU149" s="194"/>
      <c r="AV149" s="194"/>
      <c r="AW149" s="194"/>
      <c r="AX149" s="194"/>
      <c r="AY149" s="194"/>
      <c r="AZ149" s="194"/>
      <c r="BA149" s="194"/>
      <c r="BB149" s="194"/>
      <c r="BC149" s="194"/>
      <c r="BD149" s="194"/>
      <c r="BE149" s="194"/>
      <c r="BF149" s="194"/>
      <c r="BG149" s="194"/>
      <c r="BH149" s="194"/>
      <c r="BI149" s="194"/>
      <c r="BJ149" s="194"/>
    </row>
    <row r="150" spans="1:62" s="197" customFormat="1" ht="24" customHeight="1">
      <c r="A150" s="328" t="s">
        <v>1264</v>
      </c>
      <c r="B150" s="329" t="s">
        <v>532</v>
      </c>
      <c r="C150" s="328" t="s">
        <v>162</v>
      </c>
      <c r="D150" s="328" t="s">
        <v>533</v>
      </c>
      <c r="E150" s="439" t="s">
        <v>422</v>
      </c>
      <c r="F150" s="439"/>
      <c r="G150" s="330" t="s">
        <v>272</v>
      </c>
      <c r="H150" s="331">
        <v>8.1</v>
      </c>
      <c r="I150" s="332">
        <v>0.68</v>
      </c>
      <c r="J150" s="346">
        <v>5.5</v>
      </c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  <c r="AF150" s="194"/>
      <c r="AG150" s="194"/>
      <c r="AH150" s="194"/>
      <c r="AI150" s="194"/>
      <c r="AJ150" s="194"/>
      <c r="AK150" s="194"/>
      <c r="AL150" s="194"/>
      <c r="AM150" s="194"/>
      <c r="AN150" s="194"/>
      <c r="AO150" s="194"/>
      <c r="AP150" s="194"/>
      <c r="AQ150" s="194"/>
      <c r="AR150" s="194"/>
      <c r="AS150" s="194"/>
      <c r="AT150" s="194"/>
      <c r="AU150" s="194"/>
      <c r="AV150" s="194"/>
      <c r="AW150" s="194"/>
      <c r="AX150" s="194"/>
      <c r="AY150" s="194"/>
      <c r="AZ150" s="194"/>
      <c r="BA150" s="194"/>
      <c r="BB150" s="194"/>
      <c r="BC150" s="194"/>
      <c r="BD150" s="194"/>
      <c r="BE150" s="194"/>
      <c r="BF150" s="194"/>
      <c r="BG150" s="194"/>
      <c r="BH150" s="194"/>
      <c r="BI150" s="194"/>
      <c r="BJ150" s="194"/>
    </row>
    <row r="151" spans="1:62" s="197" customFormat="1" ht="24" customHeight="1">
      <c r="A151" s="328" t="s">
        <v>1264</v>
      </c>
      <c r="B151" s="329" t="s">
        <v>714</v>
      </c>
      <c r="C151" s="328" t="s">
        <v>162</v>
      </c>
      <c r="D151" s="328" t="s">
        <v>715</v>
      </c>
      <c r="E151" s="439" t="s">
        <v>422</v>
      </c>
      <c r="F151" s="439"/>
      <c r="G151" s="330" t="s">
        <v>272</v>
      </c>
      <c r="H151" s="331">
        <v>1</v>
      </c>
      <c r="I151" s="332">
        <v>22.98</v>
      </c>
      <c r="J151" s="346">
        <v>22.98</v>
      </c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  <c r="AF151" s="194"/>
      <c r="AG151" s="194"/>
      <c r="AH151" s="194"/>
      <c r="AI151" s="194"/>
      <c r="AJ151" s="194"/>
      <c r="AK151" s="194"/>
      <c r="AL151" s="194"/>
      <c r="AM151" s="194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G151" s="194"/>
      <c r="BH151" s="194"/>
      <c r="BI151" s="194"/>
      <c r="BJ151" s="194"/>
    </row>
    <row r="152" spans="1:62" s="197" customFormat="1" ht="26.1" customHeight="1">
      <c r="A152" s="328" t="s">
        <v>1264</v>
      </c>
      <c r="B152" s="329" t="s">
        <v>736</v>
      </c>
      <c r="C152" s="328" t="s">
        <v>162</v>
      </c>
      <c r="D152" s="328" t="s">
        <v>737</v>
      </c>
      <c r="E152" s="439" t="s">
        <v>422</v>
      </c>
      <c r="F152" s="439"/>
      <c r="G152" s="330" t="s">
        <v>204</v>
      </c>
      <c r="H152" s="331">
        <v>30</v>
      </c>
      <c r="I152" s="332">
        <v>0.68</v>
      </c>
      <c r="J152" s="346">
        <v>20.399999999999999</v>
      </c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  <c r="AF152" s="194"/>
      <c r="AG152" s="194"/>
      <c r="AH152" s="194"/>
      <c r="AI152" s="194"/>
      <c r="AJ152" s="194"/>
      <c r="AK152" s="194"/>
      <c r="AL152" s="194"/>
      <c r="AM152" s="194"/>
      <c r="AN152" s="194"/>
      <c r="AO152" s="194"/>
      <c r="AP152" s="194"/>
      <c r="AQ152" s="194"/>
      <c r="AR152" s="194"/>
      <c r="AS152" s="194"/>
      <c r="AT152" s="194"/>
      <c r="AU152" s="194"/>
      <c r="AV152" s="194"/>
      <c r="AW152" s="194"/>
      <c r="AX152" s="194"/>
      <c r="AY152" s="194"/>
      <c r="AZ152" s="194"/>
      <c r="BA152" s="194"/>
      <c r="BB152" s="194"/>
      <c r="BC152" s="194"/>
      <c r="BD152" s="194"/>
      <c r="BE152" s="194"/>
      <c r="BF152" s="194"/>
      <c r="BG152" s="194"/>
      <c r="BH152" s="194"/>
      <c r="BI152" s="194"/>
      <c r="BJ152" s="194"/>
    </row>
    <row r="153" spans="1:62" s="197" customFormat="1" ht="26.1" customHeight="1">
      <c r="A153" s="328" t="s">
        <v>1264</v>
      </c>
      <c r="B153" s="329" t="s">
        <v>567</v>
      </c>
      <c r="C153" s="328" t="s">
        <v>162</v>
      </c>
      <c r="D153" s="328" t="s">
        <v>568</v>
      </c>
      <c r="E153" s="439" t="s">
        <v>422</v>
      </c>
      <c r="F153" s="439"/>
      <c r="G153" s="330" t="s">
        <v>183</v>
      </c>
      <c r="H153" s="331">
        <v>30</v>
      </c>
      <c r="I153" s="332">
        <v>3.97</v>
      </c>
      <c r="J153" s="346">
        <v>119.1</v>
      </c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  <c r="AF153" s="194"/>
      <c r="AG153" s="194"/>
      <c r="AH153" s="194"/>
      <c r="AI153" s="194"/>
      <c r="AJ153" s="194"/>
      <c r="AK153" s="194"/>
      <c r="AL153" s="194"/>
      <c r="AM153" s="194"/>
      <c r="AN153" s="194"/>
      <c r="AO153" s="194"/>
      <c r="AP153" s="194"/>
      <c r="AQ153" s="194"/>
      <c r="AR153" s="194"/>
      <c r="AS153" s="194"/>
      <c r="AT153" s="194"/>
      <c r="AU153" s="194"/>
      <c r="AV153" s="194"/>
      <c r="AW153" s="194"/>
      <c r="AX153" s="194"/>
      <c r="AY153" s="194"/>
      <c r="AZ153" s="194"/>
      <c r="BA153" s="194"/>
      <c r="BB153" s="194"/>
      <c r="BC153" s="194"/>
      <c r="BD153" s="194"/>
      <c r="BE153" s="194"/>
      <c r="BF153" s="194"/>
      <c r="BG153" s="194"/>
      <c r="BH153" s="194"/>
      <c r="BI153" s="194"/>
      <c r="BJ153" s="194"/>
    </row>
    <row r="154" spans="1:62" s="197" customFormat="1" ht="26.1" customHeight="1">
      <c r="A154" s="328" t="s">
        <v>1264</v>
      </c>
      <c r="B154" s="329" t="s">
        <v>468</v>
      </c>
      <c r="C154" s="328" t="s">
        <v>162</v>
      </c>
      <c r="D154" s="328" t="s">
        <v>469</v>
      </c>
      <c r="E154" s="439" t="s">
        <v>422</v>
      </c>
      <c r="F154" s="439"/>
      <c r="G154" s="330" t="s">
        <v>204</v>
      </c>
      <c r="H154" s="331">
        <v>1</v>
      </c>
      <c r="I154" s="332">
        <v>692.68</v>
      </c>
      <c r="J154" s="346">
        <v>692.68</v>
      </c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  <c r="AF154" s="194"/>
      <c r="AG154" s="194"/>
      <c r="AH154" s="194"/>
      <c r="AI154" s="194"/>
      <c r="AJ154" s="194"/>
      <c r="AK154" s="194"/>
      <c r="AL154" s="194"/>
      <c r="AM154" s="194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4"/>
      <c r="BB154" s="194"/>
      <c r="BC154" s="194"/>
      <c r="BD154" s="194"/>
      <c r="BE154" s="194"/>
      <c r="BF154" s="194"/>
      <c r="BG154" s="194"/>
      <c r="BH154" s="194"/>
      <c r="BI154" s="194"/>
      <c r="BJ154" s="194"/>
    </row>
    <row r="155" spans="1:62" s="197" customFormat="1" ht="26.1" customHeight="1">
      <c r="A155" s="328" t="s">
        <v>1264</v>
      </c>
      <c r="B155" s="329" t="s">
        <v>456</v>
      </c>
      <c r="C155" s="328" t="s">
        <v>162</v>
      </c>
      <c r="D155" s="328" t="s">
        <v>457</v>
      </c>
      <c r="E155" s="439" t="s">
        <v>422</v>
      </c>
      <c r="F155" s="439"/>
      <c r="G155" s="330" t="s">
        <v>183</v>
      </c>
      <c r="H155" s="331">
        <v>25</v>
      </c>
      <c r="I155" s="332">
        <v>29.82</v>
      </c>
      <c r="J155" s="346">
        <v>745.5</v>
      </c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  <c r="AF155" s="194"/>
      <c r="AG155" s="194"/>
      <c r="AH155" s="194"/>
      <c r="AI155" s="194"/>
      <c r="AJ155" s="194"/>
      <c r="AK155" s="194"/>
      <c r="AL155" s="194"/>
      <c r="AM155" s="194"/>
      <c r="AN155" s="194"/>
      <c r="AO155" s="194"/>
      <c r="AP155" s="194"/>
      <c r="AQ155" s="194"/>
      <c r="AR155" s="194"/>
      <c r="AS155" s="194"/>
      <c r="AT155" s="194"/>
      <c r="AU155" s="194"/>
      <c r="AV155" s="194"/>
      <c r="AW155" s="194"/>
      <c r="AX155" s="194"/>
      <c r="AY155" s="194"/>
      <c r="AZ155" s="194"/>
      <c r="BA155" s="194"/>
      <c r="BB155" s="194"/>
      <c r="BC155" s="194"/>
      <c r="BD155" s="194"/>
      <c r="BE155" s="194"/>
      <c r="BF155" s="194"/>
      <c r="BG155" s="194"/>
      <c r="BH155" s="194"/>
      <c r="BI155" s="194"/>
      <c r="BJ155" s="194"/>
    </row>
    <row r="156" spans="1:62" s="197" customFormat="1" ht="26.1" customHeight="1">
      <c r="A156" s="328" t="s">
        <v>1264</v>
      </c>
      <c r="B156" s="329" t="s">
        <v>549</v>
      </c>
      <c r="C156" s="328" t="s">
        <v>162</v>
      </c>
      <c r="D156" s="328" t="s">
        <v>550</v>
      </c>
      <c r="E156" s="439" t="s">
        <v>422</v>
      </c>
      <c r="F156" s="439"/>
      <c r="G156" s="330" t="s">
        <v>183</v>
      </c>
      <c r="H156" s="331">
        <v>5</v>
      </c>
      <c r="I156" s="332">
        <v>40.18</v>
      </c>
      <c r="J156" s="346">
        <v>200.9</v>
      </c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4"/>
      <c r="AK156" s="194"/>
      <c r="AL156" s="194"/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4"/>
      <c r="BD156" s="194"/>
      <c r="BE156" s="194"/>
      <c r="BF156" s="194"/>
      <c r="BG156" s="194"/>
      <c r="BH156" s="194"/>
      <c r="BI156" s="194"/>
      <c r="BJ156" s="194"/>
    </row>
    <row r="157" spans="1:62" s="197" customFormat="1" ht="39" customHeight="1">
      <c r="A157" s="328" t="s">
        <v>1264</v>
      </c>
      <c r="B157" s="329" t="s">
        <v>504</v>
      </c>
      <c r="C157" s="328" t="s">
        <v>162</v>
      </c>
      <c r="D157" s="328" t="s">
        <v>505</v>
      </c>
      <c r="E157" s="439" t="s">
        <v>422</v>
      </c>
      <c r="F157" s="439"/>
      <c r="G157" s="330" t="s">
        <v>204</v>
      </c>
      <c r="H157" s="331">
        <v>4.9586800000000002</v>
      </c>
      <c r="I157" s="332">
        <v>74.180000000000007</v>
      </c>
      <c r="J157" s="346">
        <v>367.83</v>
      </c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4"/>
      <c r="AG157" s="194"/>
      <c r="AH157" s="194"/>
      <c r="AI157" s="194"/>
      <c r="AJ157" s="194"/>
      <c r="AK157" s="194"/>
      <c r="AL157" s="194"/>
      <c r="AM157" s="194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4"/>
      <c r="BD157" s="194"/>
      <c r="BE157" s="194"/>
      <c r="BF157" s="194"/>
      <c r="BG157" s="194"/>
      <c r="BH157" s="194"/>
      <c r="BI157" s="194"/>
      <c r="BJ157" s="194"/>
    </row>
    <row r="158" spans="1:62" s="197" customFormat="1" ht="24" customHeight="1">
      <c r="A158" s="328" t="s">
        <v>1264</v>
      </c>
      <c r="B158" s="329" t="s">
        <v>464</v>
      </c>
      <c r="C158" s="328" t="s">
        <v>202</v>
      </c>
      <c r="D158" s="328" t="s">
        <v>465</v>
      </c>
      <c r="E158" s="439" t="s">
        <v>422</v>
      </c>
      <c r="F158" s="439"/>
      <c r="G158" s="330" t="s">
        <v>204</v>
      </c>
      <c r="H158" s="331">
        <v>1</v>
      </c>
      <c r="I158" s="332">
        <v>710.44</v>
      </c>
      <c r="J158" s="346">
        <v>710.44</v>
      </c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</row>
    <row r="159" spans="1:62" s="197" customFormat="1">
      <c r="A159" s="333"/>
      <c r="B159" s="333"/>
      <c r="C159" s="333"/>
      <c r="D159" s="333"/>
      <c r="E159" s="333" t="s">
        <v>1265</v>
      </c>
      <c r="F159" s="334">
        <v>311.6422174605791</v>
      </c>
      <c r="G159" s="333" t="s">
        <v>1266</v>
      </c>
      <c r="H159" s="334">
        <v>255.58</v>
      </c>
      <c r="I159" s="333" t="s">
        <v>1267</v>
      </c>
      <c r="J159" s="334">
        <v>567.22</v>
      </c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  <c r="AF159" s="194"/>
      <c r="AG159" s="194"/>
      <c r="AH159" s="194"/>
      <c r="AI159" s="194"/>
      <c r="AJ159" s="194"/>
      <c r="AK159" s="194"/>
      <c r="AL159" s="194"/>
      <c r="AM159" s="194"/>
      <c r="AN159" s="194"/>
      <c r="AO159" s="194"/>
      <c r="AP159" s="194"/>
      <c r="AQ159" s="194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4"/>
      <c r="BG159" s="194"/>
      <c r="BH159" s="194"/>
      <c r="BI159" s="194"/>
      <c r="BJ159" s="194"/>
    </row>
    <row r="160" spans="1:62" s="197" customFormat="1">
      <c r="A160" s="333"/>
      <c r="B160" s="333"/>
      <c r="C160" s="333"/>
      <c r="D160" s="333"/>
      <c r="E160" s="333" t="s">
        <v>1268</v>
      </c>
      <c r="F160" s="334">
        <v>1012.99</v>
      </c>
      <c r="G160" s="333"/>
      <c r="H160" s="434" t="s">
        <v>1269</v>
      </c>
      <c r="I160" s="434"/>
      <c r="J160" s="334">
        <v>4774.58</v>
      </c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  <c r="AF160" s="194"/>
      <c r="AG160" s="194"/>
      <c r="AH160" s="194"/>
      <c r="AI160" s="194"/>
      <c r="AJ160" s="194"/>
      <c r="AK160" s="194"/>
      <c r="AL160" s="194"/>
      <c r="AM160" s="194"/>
      <c r="AN160" s="194"/>
      <c r="AO160" s="194"/>
      <c r="AP160" s="194"/>
      <c r="AQ160" s="194"/>
      <c r="AR160" s="194"/>
      <c r="AS160" s="194"/>
      <c r="AT160" s="194"/>
      <c r="AU160" s="194"/>
      <c r="AV160" s="194"/>
      <c r="AW160" s="194"/>
      <c r="AX160" s="194"/>
      <c r="AY160" s="194"/>
      <c r="AZ160" s="194"/>
      <c r="BA160" s="194"/>
      <c r="BB160" s="194"/>
      <c r="BC160" s="194"/>
      <c r="BD160" s="194"/>
      <c r="BE160" s="194"/>
      <c r="BF160" s="194"/>
      <c r="BG160" s="194"/>
      <c r="BH160" s="194"/>
      <c r="BI160" s="194"/>
      <c r="BJ160" s="194"/>
    </row>
    <row r="161" spans="1:62" s="197" customFormat="1" ht="30" customHeight="1" thickBot="1">
      <c r="A161" s="335"/>
      <c r="B161" s="335"/>
      <c r="C161" s="335"/>
      <c r="D161" s="335"/>
      <c r="E161" s="335"/>
      <c r="F161" s="335"/>
      <c r="G161" s="335" t="s">
        <v>1270</v>
      </c>
      <c r="H161" s="336">
        <v>1</v>
      </c>
      <c r="I161" s="335" t="s">
        <v>1271</v>
      </c>
      <c r="J161" s="337">
        <v>4774.58</v>
      </c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  <c r="AF161" s="194"/>
      <c r="AG161" s="194"/>
      <c r="AH161" s="194"/>
      <c r="AI161" s="194"/>
      <c r="AJ161" s="194"/>
      <c r="AK161" s="194"/>
      <c r="AL161" s="194"/>
      <c r="AM161" s="194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  <c r="BJ161" s="194"/>
    </row>
    <row r="162" spans="1:62" s="197" customFormat="1" ht="0.95" customHeight="1" thickTop="1">
      <c r="A162" s="338"/>
      <c r="B162" s="338"/>
      <c r="C162" s="338"/>
      <c r="D162" s="338"/>
      <c r="E162" s="338"/>
      <c r="F162" s="338"/>
      <c r="G162" s="338"/>
      <c r="H162" s="338"/>
      <c r="I162" s="338"/>
      <c r="J162" s="338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  <c r="AF162" s="194"/>
      <c r="AG162" s="194"/>
      <c r="AH162" s="194"/>
      <c r="AI162" s="194"/>
      <c r="AJ162" s="194"/>
      <c r="AK162" s="194"/>
      <c r="AL162" s="194"/>
      <c r="AM162" s="194"/>
      <c r="AN162" s="194"/>
      <c r="AO162" s="194"/>
      <c r="AP162" s="194"/>
      <c r="AQ162" s="194"/>
      <c r="AR162" s="194"/>
      <c r="AS162" s="194"/>
      <c r="AT162" s="194"/>
      <c r="AU162" s="194"/>
      <c r="AV162" s="194"/>
      <c r="AW162" s="194"/>
      <c r="AX162" s="194"/>
      <c r="AY162" s="194"/>
      <c r="AZ162" s="194"/>
      <c r="BA162" s="194"/>
      <c r="BB162" s="194"/>
      <c r="BC162" s="194"/>
      <c r="BD162" s="194"/>
      <c r="BE162" s="194"/>
      <c r="BF162" s="194"/>
      <c r="BG162" s="194"/>
      <c r="BH162" s="194"/>
      <c r="BI162" s="194"/>
      <c r="BJ162" s="194"/>
    </row>
    <row r="163" spans="1:62" s="197" customFormat="1" ht="18" customHeight="1">
      <c r="A163" s="320" t="s">
        <v>205</v>
      </c>
      <c r="B163" s="321" t="s">
        <v>151</v>
      </c>
      <c r="C163" s="320" t="s">
        <v>152</v>
      </c>
      <c r="D163" s="320" t="s">
        <v>120</v>
      </c>
      <c r="E163" s="435" t="s">
        <v>386</v>
      </c>
      <c r="F163" s="435"/>
      <c r="G163" s="322" t="s">
        <v>153</v>
      </c>
      <c r="H163" s="321" t="s">
        <v>154</v>
      </c>
      <c r="I163" s="321" t="s">
        <v>1025</v>
      </c>
      <c r="J163" s="344" t="s">
        <v>157</v>
      </c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  <c r="AF163" s="194"/>
      <c r="AG163" s="194"/>
      <c r="AH163" s="194"/>
      <c r="AI163" s="194"/>
      <c r="AJ163" s="194"/>
      <c r="AK163" s="194"/>
      <c r="AL163" s="194"/>
      <c r="AM163" s="194"/>
      <c r="AN163" s="194"/>
      <c r="AO163" s="194"/>
      <c r="AP163" s="194"/>
      <c r="AQ163" s="194"/>
      <c r="AR163" s="194"/>
      <c r="AS163" s="194"/>
      <c r="AT163" s="194"/>
      <c r="AU163" s="194"/>
      <c r="AV163" s="194"/>
      <c r="AW163" s="194"/>
      <c r="AX163" s="194"/>
      <c r="AY163" s="194"/>
      <c r="AZ163" s="194"/>
      <c r="BA163" s="194"/>
      <c r="BB163" s="194"/>
      <c r="BC163" s="194"/>
      <c r="BD163" s="194"/>
      <c r="BE163" s="194"/>
      <c r="BF163" s="194"/>
      <c r="BG163" s="194"/>
      <c r="BH163" s="194"/>
      <c r="BI163" s="194"/>
      <c r="BJ163" s="194"/>
    </row>
    <row r="164" spans="1:62" s="197" customFormat="1" ht="39" customHeight="1">
      <c r="A164" s="323" t="s">
        <v>1260</v>
      </c>
      <c r="B164" s="324" t="s">
        <v>206</v>
      </c>
      <c r="C164" s="323" t="s">
        <v>207</v>
      </c>
      <c r="D164" s="323" t="s">
        <v>208</v>
      </c>
      <c r="E164" s="438" t="s">
        <v>1081</v>
      </c>
      <c r="F164" s="438"/>
      <c r="G164" s="325" t="s">
        <v>196</v>
      </c>
      <c r="H164" s="326">
        <v>1</v>
      </c>
      <c r="I164" s="327">
        <v>1695.91</v>
      </c>
      <c r="J164" s="345">
        <v>1695.91</v>
      </c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  <c r="AF164" s="194"/>
      <c r="AG164" s="194"/>
      <c r="AH164" s="194"/>
      <c r="AI164" s="194"/>
      <c r="AJ164" s="194"/>
      <c r="AK164" s="194"/>
      <c r="AL164" s="194"/>
      <c r="AM164" s="194"/>
      <c r="AN164" s="194"/>
      <c r="AO164" s="194"/>
      <c r="AP164" s="194"/>
      <c r="AQ164" s="194"/>
      <c r="AR164" s="194"/>
      <c r="AS164" s="194"/>
      <c r="AT164" s="194"/>
      <c r="AU164" s="194"/>
      <c r="AV164" s="194"/>
      <c r="AW164" s="194"/>
      <c r="AX164" s="194"/>
      <c r="AY164" s="194"/>
      <c r="AZ164" s="194"/>
      <c r="BA164" s="194"/>
      <c r="BB164" s="194"/>
      <c r="BC164" s="194"/>
      <c r="BD164" s="194"/>
      <c r="BE164" s="194"/>
      <c r="BF164" s="194"/>
      <c r="BG164" s="194"/>
      <c r="BH164" s="194"/>
      <c r="BI164" s="194"/>
      <c r="BJ164" s="194"/>
    </row>
    <row r="165" spans="1:62" s="197" customFormat="1" ht="24" customHeight="1">
      <c r="A165" s="328" t="s">
        <v>1261</v>
      </c>
      <c r="B165" s="329" t="s">
        <v>1333</v>
      </c>
      <c r="C165" s="328" t="s">
        <v>207</v>
      </c>
      <c r="D165" s="328" t="s">
        <v>1334</v>
      </c>
      <c r="E165" s="439" t="s">
        <v>1335</v>
      </c>
      <c r="F165" s="439"/>
      <c r="G165" s="330" t="s">
        <v>260</v>
      </c>
      <c r="H165" s="331">
        <v>8</v>
      </c>
      <c r="I165" s="332">
        <v>3.71</v>
      </c>
      <c r="J165" s="346">
        <v>29.68</v>
      </c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  <c r="AF165" s="194"/>
      <c r="AG165" s="194"/>
      <c r="AH165" s="194"/>
      <c r="AI165" s="194"/>
      <c r="AJ165" s="194"/>
      <c r="AK165" s="194"/>
      <c r="AL165" s="194"/>
      <c r="AM165" s="194"/>
      <c r="AN165" s="194"/>
      <c r="AO165" s="194"/>
      <c r="AP165" s="194"/>
      <c r="AQ165" s="194"/>
      <c r="AR165" s="194"/>
      <c r="AS165" s="194"/>
      <c r="AT165" s="194"/>
      <c r="AU165" s="194"/>
      <c r="AV165" s="194"/>
      <c r="AW165" s="194"/>
      <c r="AX165" s="194"/>
      <c r="AY165" s="194"/>
      <c r="AZ165" s="194"/>
      <c r="BA165" s="194"/>
      <c r="BB165" s="194"/>
      <c r="BC165" s="194"/>
      <c r="BD165" s="194"/>
      <c r="BE165" s="194"/>
      <c r="BF165" s="194"/>
      <c r="BG165" s="194"/>
      <c r="BH165" s="194"/>
      <c r="BI165" s="194"/>
      <c r="BJ165" s="194"/>
    </row>
    <row r="166" spans="1:62" s="197" customFormat="1" ht="24" customHeight="1">
      <c r="A166" s="328" t="s">
        <v>1261</v>
      </c>
      <c r="B166" s="329" t="s">
        <v>1336</v>
      </c>
      <c r="C166" s="328" t="s">
        <v>207</v>
      </c>
      <c r="D166" s="328" t="s">
        <v>1337</v>
      </c>
      <c r="E166" s="439" t="s">
        <v>1335</v>
      </c>
      <c r="F166" s="439"/>
      <c r="G166" s="330" t="s">
        <v>260</v>
      </c>
      <c r="H166" s="331">
        <v>2</v>
      </c>
      <c r="I166" s="332">
        <v>3.56</v>
      </c>
      <c r="J166" s="346">
        <v>7.12</v>
      </c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  <c r="AF166" s="194"/>
      <c r="AG166" s="194"/>
      <c r="AH166" s="194"/>
      <c r="AI166" s="194"/>
      <c r="AJ166" s="194"/>
      <c r="AK166" s="194"/>
      <c r="AL166" s="194"/>
      <c r="AM166" s="194"/>
      <c r="AN166" s="194"/>
      <c r="AO166" s="194"/>
      <c r="AP166" s="194"/>
      <c r="AQ166" s="194"/>
      <c r="AR166" s="194"/>
      <c r="AS166" s="194"/>
      <c r="AT166" s="194"/>
      <c r="AU166" s="194"/>
      <c r="AV166" s="194"/>
      <c r="AW166" s="194"/>
      <c r="AX166" s="194"/>
      <c r="AY166" s="194"/>
      <c r="AZ166" s="194"/>
      <c r="BA166" s="194"/>
      <c r="BB166" s="194"/>
      <c r="BC166" s="194"/>
      <c r="BD166" s="194"/>
      <c r="BE166" s="194"/>
      <c r="BF166" s="194"/>
      <c r="BG166" s="194"/>
      <c r="BH166" s="194"/>
      <c r="BI166" s="194"/>
      <c r="BJ166" s="194"/>
    </row>
    <row r="167" spans="1:62" s="197" customFormat="1" ht="24" customHeight="1">
      <c r="A167" s="328" t="s">
        <v>1261</v>
      </c>
      <c r="B167" s="329" t="s">
        <v>1338</v>
      </c>
      <c r="C167" s="328" t="s">
        <v>207</v>
      </c>
      <c r="D167" s="328" t="s">
        <v>1339</v>
      </c>
      <c r="E167" s="439" t="s">
        <v>1335</v>
      </c>
      <c r="F167" s="439"/>
      <c r="G167" s="330" t="s">
        <v>260</v>
      </c>
      <c r="H167" s="331">
        <v>8</v>
      </c>
      <c r="I167" s="332">
        <v>3.55</v>
      </c>
      <c r="J167" s="346">
        <v>28.4</v>
      </c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  <c r="AF167" s="194"/>
      <c r="AG167" s="194"/>
      <c r="AH167" s="194"/>
      <c r="AI167" s="194"/>
      <c r="AJ167" s="194"/>
      <c r="AK167" s="194"/>
      <c r="AL167" s="194"/>
      <c r="AM167" s="194"/>
      <c r="AN167" s="194"/>
      <c r="AO167" s="194"/>
      <c r="AP167" s="194"/>
      <c r="AQ167" s="194"/>
      <c r="AR167" s="194"/>
      <c r="AS167" s="194"/>
      <c r="AT167" s="194"/>
      <c r="AU167" s="194"/>
      <c r="AV167" s="194"/>
      <c r="AW167" s="194"/>
      <c r="AX167" s="194"/>
      <c r="AY167" s="194"/>
      <c r="AZ167" s="194"/>
      <c r="BA167" s="194"/>
      <c r="BB167" s="194"/>
      <c r="BC167" s="194"/>
      <c r="BD167" s="194"/>
      <c r="BE167" s="194"/>
      <c r="BF167" s="194"/>
      <c r="BG167" s="194"/>
      <c r="BH167" s="194"/>
      <c r="BI167" s="194"/>
      <c r="BJ167" s="194"/>
    </row>
    <row r="168" spans="1:62" s="197" customFormat="1" ht="26.1" customHeight="1">
      <c r="A168" s="328" t="s">
        <v>1261</v>
      </c>
      <c r="B168" s="329" t="s">
        <v>1340</v>
      </c>
      <c r="C168" s="328" t="s">
        <v>207</v>
      </c>
      <c r="D168" s="328" t="s">
        <v>1341</v>
      </c>
      <c r="E168" s="439" t="s">
        <v>1342</v>
      </c>
      <c r="F168" s="439"/>
      <c r="G168" s="330" t="s">
        <v>225</v>
      </c>
      <c r="H168" s="331">
        <v>0.08</v>
      </c>
      <c r="I168" s="332">
        <v>604.26</v>
      </c>
      <c r="J168" s="346">
        <v>48.34</v>
      </c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  <c r="AF168" s="194"/>
      <c r="AG168" s="194"/>
      <c r="AH168" s="194"/>
      <c r="AI168" s="194"/>
      <c r="AJ168" s="194"/>
      <c r="AK168" s="194"/>
      <c r="AL168" s="194"/>
      <c r="AM168" s="194"/>
      <c r="AN168" s="194"/>
      <c r="AO168" s="194"/>
      <c r="AP168" s="194"/>
      <c r="AQ168" s="194"/>
      <c r="AR168" s="194"/>
      <c r="AS168" s="194"/>
      <c r="AT168" s="194"/>
      <c r="AU168" s="194"/>
      <c r="AV168" s="194"/>
      <c r="AW168" s="194"/>
      <c r="AX168" s="194"/>
      <c r="AY168" s="194"/>
      <c r="AZ168" s="194"/>
      <c r="BA168" s="194"/>
      <c r="BB168" s="194"/>
      <c r="BC168" s="194"/>
      <c r="BD168" s="194"/>
      <c r="BE168" s="194"/>
      <c r="BF168" s="194"/>
      <c r="BG168" s="194"/>
      <c r="BH168" s="194"/>
      <c r="BI168" s="194"/>
      <c r="BJ168" s="194"/>
    </row>
    <row r="169" spans="1:62" s="197" customFormat="1" ht="24" customHeight="1">
      <c r="A169" s="328" t="s">
        <v>1264</v>
      </c>
      <c r="B169" s="329" t="s">
        <v>913</v>
      </c>
      <c r="C169" s="328" t="s">
        <v>207</v>
      </c>
      <c r="D169" s="328" t="s">
        <v>914</v>
      </c>
      <c r="E169" s="439" t="s">
        <v>422</v>
      </c>
      <c r="F169" s="439"/>
      <c r="G169" s="330" t="s">
        <v>196</v>
      </c>
      <c r="H169" s="331">
        <v>2</v>
      </c>
      <c r="I169" s="332">
        <v>0.9</v>
      </c>
      <c r="J169" s="346">
        <v>1.8</v>
      </c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4"/>
      <c r="AK169" s="194"/>
      <c r="AL169" s="194"/>
      <c r="AM169" s="194"/>
      <c r="AN169" s="194"/>
      <c r="AO169" s="194"/>
      <c r="AP169" s="194"/>
      <c r="AQ169" s="194"/>
      <c r="AR169" s="194"/>
      <c r="AS169" s="194"/>
      <c r="AT169" s="194"/>
      <c r="AU169" s="194"/>
      <c r="AV169" s="194"/>
      <c r="AW169" s="194"/>
      <c r="AX169" s="194"/>
      <c r="AY169" s="194"/>
      <c r="AZ169" s="194"/>
      <c r="BA169" s="194"/>
      <c r="BB169" s="194"/>
      <c r="BC169" s="194"/>
      <c r="BD169" s="194"/>
      <c r="BE169" s="194"/>
      <c r="BF169" s="194"/>
      <c r="BG169" s="194"/>
      <c r="BH169" s="194"/>
      <c r="BI169" s="194"/>
      <c r="BJ169" s="194"/>
    </row>
    <row r="170" spans="1:62" s="197" customFormat="1" ht="24" customHeight="1">
      <c r="A170" s="328" t="s">
        <v>1264</v>
      </c>
      <c r="B170" s="329" t="s">
        <v>898</v>
      </c>
      <c r="C170" s="328" t="s">
        <v>207</v>
      </c>
      <c r="D170" s="328" t="s">
        <v>899</v>
      </c>
      <c r="E170" s="439" t="s">
        <v>422</v>
      </c>
      <c r="F170" s="439"/>
      <c r="G170" s="330" t="s">
        <v>196</v>
      </c>
      <c r="H170" s="331">
        <v>2</v>
      </c>
      <c r="I170" s="332">
        <v>1.35</v>
      </c>
      <c r="J170" s="346">
        <v>2.7</v>
      </c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  <c r="BJ170" s="194"/>
    </row>
    <row r="171" spans="1:62" s="197" customFormat="1" ht="26.1" customHeight="1">
      <c r="A171" s="328" t="s">
        <v>1264</v>
      </c>
      <c r="B171" s="329" t="s">
        <v>485</v>
      </c>
      <c r="C171" s="328" t="s">
        <v>207</v>
      </c>
      <c r="D171" s="328" t="s">
        <v>486</v>
      </c>
      <c r="E171" s="439" t="s">
        <v>422</v>
      </c>
      <c r="F171" s="439"/>
      <c r="G171" s="330" t="s">
        <v>246</v>
      </c>
      <c r="H171" s="331">
        <v>30</v>
      </c>
      <c r="I171" s="332">
        <v>17.03</v>
      </c>
      <c r="J171" s="346">
        <v>510.9</v>
      </c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  <c r="BJ171" s="194"/>
    </row>
    <row r="172" spans="1:62" s="197" customFormat="1" ht="26.1" customHeight="1">
      <c r="A172" s="328" t="s">
        <v>1264</v>
      </c>
      <c r="B172" s="329" t="s">
        <v>583</v>
      </c>
      <c r="C172" s="328" t="s">
        <v>207</v>
      </c>
      <c r="D172" s="328" t="s">
        <v>584</v>
      </c>
      <c r="E172" s="439" t="s">
        <v>422</v>
      </c>
      <c r="F172" s="439"/>
      <c r="G172" s="330" t="s">
        <v>196</v>
      </c>
      <c r="H172" s="331">
        <v>1</v>
      </c>
      <c r="I172" s="332">
        <v>103</v>
      </c>
      <c r="J172" s="346">
        <v>103</v>
      </c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  <c r="AF172" s="194"/>
      <c r="AG172" s="194"/>
      <c r="AH172" s="194"/>
      <c r="AI172" s="194"/>
      <c r="AJ172" s="194"/>
      <c r="AK172" s="194"/>
      <c r="AL172" s="194"/>
      <c r="AM172" s="194"/>
      <c r="AN172" s="194"/>
      <c r="AO172" s="194"/>
      <c r="AP172" s="194"/>
      <c r="AQ172" s="194"/>
      <c r="AR172" s="194"/>
      <c r="AS172" s="194"/>
      <c r="AT172" s="194"/>
      <c r="AU172" s="194"/>
      <c r="AV172" s="194"/>
      <c r="AW172" s="194"/>
      <c r="AX172" s="194"/>
      <c r="AY172" s="194"/>
      <c r="AZ172" s="194"/>
      <c r="BA172" s="194"/>
      <c r="BB172" s="194"/>
      <c r="BC172" s="194"/>
      <c r="BD172" s="194"/>
      <c r="BE172" s="194"/>
      <c r="BF172" s="194"/>
      <c r="BG172" s="194"/>
      <c r="BH172" s="194"/>
      <c r="BI172" s="194"/>
      <c r="BJ172" s="194"/>
    </row>
    <row r="173" spans="1:62" s="197" customFormat="1" ht="26.1" customHeight="1">
      <c r="A173" s="328" t="s">
        <v>1264</v>
      </c>
      <c r="B173" s="329" t="s">
        <v>508</v>
      </c>
      <c r="C173" s="328" t="s">
        <v>207</v>
      </c>
      <c r="D173" s="328" t="s">
        <v>509</v>
      </c>
      <c r="E173" s="439" t="s">
        <v>422</v>
      </c>
      <c r="F173" s="439"/>
      <c r="G173" s="330" t="s">
        <v>196</v>
      </c>
      <c r="H173" s="331">
        <v>1</v>
      </c>
      <c r="I173" s="332">
        <v>336.41</v>
      </c>
      <c r="J173" s="346">
        <v>336.41</v>
      </c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  <c r="AF173" s="194"/>
      <c r="AG173" s="194"/>
      <c r="AH173" s="194"/>
      <c r="AI173" s="194"/>
      <c r="AJ173" s="194"/>
      <c r="AK173" s="194"/>
      <c r="AL173" s="194"/>
      <c r="AM173" s="194"/>
      <c r="AN173" s="194"/>
      <c r="AO173" s="194"/>
      <c r="AP173" s="194"/>
      <c r="AQ173" s="194"/>
      <c r="AR173" s="194"/>
      <c r="AS173" s="194"/>
      <c r="AT173" s="194"/>
      <c r="AU173" s="194"/>
      <c r="AV173" s="194"/>
      <c r="AW173" s="194"/>
      <c r="AX173" s="194"/>
      <c r="AY173" s="194"/>
      <c r="AZ173" s="194"/>
      <c r="BA173" s="194"/>
      <c r="BB173" s="194"/>
      <c r="BC173" s="194"/>
      <c r="BD173" s="194"/>
      <c r="BE173" s="194"/>
      <c r="BF173" s="194"/>
      <c r="BG173" s="194"/>
      <c r="BH173" s="194"/>
      <c r="BI173" s="194"/>
      <c r="BJ173" s="194"/>
    </row>
    <row r="174" spans="1:62" s="197" customFormat="1" ht="24" customHeight="1">
      <c r="A174" s="328" t="s">
        <v>1264</v>
      </c>
      <c r="B174" s="329" t="s">
        <v>631</v>
      </c>
      <c r="C174" s="328" t="s">
        <v>207</v>
      </c>
      <c r="D174" s="328" t="s">
        <v>632</v>
      </c>
      <c r="E174" s="439" t="s">
        <v>422</v>
      </c>
      <c r="F174" s="439"/>
      <c r="G174" s="330" t="s">
        <v>615</v>
      </c>
      <c r="H174" s="331">
        <v>0.43219999999999997</v>
      </c>
      <c r="I174" s="332">
        <v>136.76</v>
      </c>
      <c r="J174" s="346">
        <v>59.1</v>
      </c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  <c r="AF174" s="194"/>
      <c r="AG174" s="194"/>
      <c r="AH174" s="194"/>
      <c r="AI174" s="194"/>
      <c r="AJ174" s="194"/>
      <c r="AK174" s="194"/>
      <c r="AL174" s="194"/>
      <c r="AM174" s="194"/>
      <c r="AN174" s="194"/>
      <c r="AO174" s="194"/>
      <c r="AP174" s="194"/>
      <c r="AQ174" s="194"/>
      <c r="AR174" s="194"/>
      <c r="AS174" s="194"/>
      <c r="AT174" s="194"/>
      <c r="AU174" s="194"/>
      <c r="AV174" s="194"/>
      <c r="AW174" s="194"/>
      <c r="AX174" s="194"/>
      <c r="AY174" s="194"/>
      <c r="AZ174" s="194"/>
      <c r="BA174" s="194"/>
      <c r="BB174" s="194"/>
      <c r="BC174" s="194"/>
      <c r="BD174" s="194"/>
      <c r="BE174" s="194"/>
      <c r="BF174" s="194"/>
      <c r="BG174" s="194"/>
      <c r="BH174" s="194"/>
      <c r="BI174" s="194"/>
      <c r="BJ174" s="194"/>
    </row>
    <row r="175" spans="1:62" s="197" customFormat="1" ht="24" customHeight="1">
      <c r="A175" s="328" t="s">
        <v>1264</v>
      </c>
      <c r="B175" s="329" t="s">
        <v>956</v>
      </c>
      <c r="C175" s="328" t="s">
        <v>207</v>
      </c>
      <c r="D175" s="328" t="s">
        <v>957</v>
      </c>
      <c r="E175" s="439" t="s">
        <v>422</v>
      </c>
      <c r="F175" s="439"/>
      <c r="G175" s="330" t="s">
        <v>246</v>
      </c>
      <c r="H175" s="331">
        <v>0.1333</v>
      </c>
      <c r="I175" s="332">
        <v>1.99</v>
      </c>
      <c r="J175" s="346">
        <v>0.26</v>
      </c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  <c r="AF175" s="194"/>
      <c r="AG175" s="194"/>
      <c r="AH175" s="194"/>
      <c r="AI175" s="194"/>
      <c r="AJ175" s="194"/>
      <c r="AK175" s="194"/>
      <c r="AL175" s="194"/>
      <c r="AM175" s="194"/>
      <c r="AN175" s="194"/>
      <c r="AO175" s="194"/>
      <c r="AP175" s="194"/>
      <c r="AQ175" s="194"/>
      <c r="AR175" s="194"/>
      <c r="AS175" s="194"/>
      <c r="AT175" s="194"/>
      <c r="AU175" s="194"/>
      <c r="AV175" s="194"/>
      <c r="AW175" s="194"/>
      <c r="AX175" s="194"/>
      <c r="AY175" s="194"/>
      <c r="AZ175" s="194"/>
      <c r="BA175" s="194"/>
      <c r="BB175" s="194"/>
      <c r="BC175" s="194"/>
      <c r="BD175" s="194"/>
      <c r="BE175" s="194"/>
      <c r="BF175" s="194"/>
      <c r="BG175" s="194"/>
      <c r="BH175" s="194"/>
      <c r="BI175" s="194"/>
      <c r="BJ175" s="194"/>
    </row>
    <row r="176" spans="1:62" s="197" customFormat="1" ht="24" customHeight="1">
      <c r="A176" s="328" t="s">
        <v>1264</v>
      </c>
      <c r="B176" s="329" t="s">
        <v>720</v>
      </c>
      <c r="C176" s="328" t="s">
        <v>207</v>
      </c>
      <c r="D176" s="328" t="s">
        <v>721</v>
      </c>
      <c r="E176" s="439" t="s">
        <v>422</v>
      </c>
      <c r="F176" s="439"/>
      <c r="G176" s="330" t="s">
        <v>722</v>
      </c>
      <c r="H176" s="331">
        <v>2</v>
      </c>
      <c r="I176" s="332">
        <v>11.06</v>
      </c>
      <c r="J176" s="346">
        <v>22.12</v>
      </c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  <c r="AF176" s="194"/>
      <c r="AG176" s="194"/>
      <c r="AH176" s="194"/>
      <c r="AI176" s="194"/>
      <c r="AJ176" s="194"/>
      <c r="AK176" s="194"/>
      <c r="AL176" s="194"/>
      <c r="AM176" s="194"/>
      <c r="AN176" s="194"/>
      <c r="AO176" s="194"/>
      <c r="AP176" s="194"/>
      <c r="AQ176" s="194"/>
      <c r="AR176" s="194"/>
      <c r="AS176" s="194"/>
      <c r="AT176" s="194"/>
      <c r="AU176" s="194"/>
      <c r="AV176" s="194"/>
      <c r="AW176" s="194"/>
      <c r="AX176" s="194"/>
      <c r="AY176" s="194"/>
      <c r="AZ176" s="194"/>
      <c r="BA176" s="194"/>
      <c r="BB176" s="194"/>
      <c r="BC176" s="194"/>
      <c r="BD176" s="194"/>
      <c r="BE176" s="194"/>
      <c r="BF176" s="194"/>
      <c r="BG176" s="194"/>
      <c r="BH176" s="194"/>
      <c r="BI176" s="194"/>
      <c r="BJ176" s="194"/>
    </row>
    <row r="177" spans="1:62" s="197" customFormat="1" ht="39" customHeight="1">
      <c r="A177" s="328" t="s">
        <v>1264</v>
      </c>
      <c r="B177" s="329" t="s">
        <v>658</v>
      </c>
      <c r="C177" s="328" t="s">
        <v>162</v>
      </c>
      <c r="D177" s="328" t="s">
        <v>659</v>
      </c>
      <c r="E177" s="439" t="s">
        <v>422</v>
      </c>
      <c r="F177" s="439"/>
      <c r="G177" s="330" t="s">
        <v>204</v>
      </c>
      <c r="H177" s="331">
        <v>1</v>
      </c>
      <c r="I177" s="332">
        <v>43.63</v>
      </c>
      <c r="J177" s="346">
        <v>43.63</v>
      </c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  <c r="AF177" s="194"/>
      <c r="AG177" s="194"/>
      <c r="AH177" s="194"/>
      <c r="AI177" s="194"/>
      <c r="AJ177" s="194"/>
      <c r="AK177" s="194"/>
      <c r="AL177" s="194"/>
      <c r="AM177" s="194"/>
      <c r="AN177" s="194"/>
      <c r="AO177" s="194"/>
      <c r="AP177" s="194"/>
      <c r="AQ177" s="194"/>
      <c r="AR177" s="194"/>
      <c r="AS177" s="194"/>
      <c r="AT177" s="194"/>
      <c r="AU177" s="194"/>
      <c r="AV177" s="194"/>
      <c r="AW177" s="194"/>
      <c r="AX177" s="194"/>
      <c r="AY177" s="194"/>
      <c r="AZ177" s="194"/>
      <c r="BA177" s="194"/>
      <c r="BB177" s="194"/>
      <c r="BC177" s="194"/>
      <c r="BD177" s="194"/>
      <c r="BE177" s="194"/>
      <c r="BF177" s="194"/>
      <c r="BG177" s="194"/>
      <c r="BH177" s="194"/>
      <c r="BI177" s="194"/>
      <c r="BJ177" s="194"/>
    </row>
    <row r="178" spans="1:62" s="197" customFormat="1" ht="26.1" customHeight="1">
      <c r="A178" s="328" t="s">
        <v>1264</v>
      </c>
      <c r="B178" s="329" t="s">
        <v>813</v>
      </c>
      <c r="C178" s="328" t="s">
        <v>162</v>
      </c>
      <c r="D178" s="328" t="s">
        <v>814</v>
      </c>
      <c r="E178" s="439" t="s">
        <v>422</v>
      </c>
      <c r="F178" s="439"/>
      <c r="G178" s="330" t="s">
        <v>204</v>
      </c>
      <c r="H178" s="331">
        <v>4</v>
      </c>
      <c r="I178" s="332">
        <v>2.39</v>
      </c>
      <c r="J178" s="346">
        <v>9.56</v>
      </c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  <c r="AF178" s="194"/>
      <c r="AG178" s="194"/>
      <c r="AH178" s="194"/>
      <c r="AI178" s="194"/>
      <c r="AJ178" s="194"/>
      <c r="AK178" s="194"/>
      <c r="AL178" s="194"/>
      <c r="AM178" s="194"/>
      <c r="AN178" s="194"/>
      <c r="AO178" s="194"/>
      <c r="AP178" s="194"/>
      <c r="AQ178" s="194"/>
      <c r="AR178" s="194"/>
      <c r="AS178" s="194"/>
      <c r="AT178" s="194"/>
      <c r="AU178" s="194"/>
      <c r="AV178" s="194"/>
      <c r="AW178" s="194"/>
      <c r="AX178" s="194"/>
      <c r="AY178" s="194"/>
      <c r="AZ178" s="194"/>
      <c r="BA178" s="194"/>
      <c r="BB178" s="194"/>
      <c r="BC178" s="194"/>
      <c r="BD178" s="194"/>
      <c r="BE178" s="194"/>
      <c r="BF178" s="194"/>
      <c r="BG178" s="194"/>
      <c r="BH178" s="194"/>
      <c r="BI178" s="194"/>
      <c r="BJ178" s="194"/>
    </row>
    <row r="179" spans="1:62" s="197" customFormat="1" ht="26.1" customHeight="1">
      <c r="A179" s="328" t="s">
        <v>1264</v>
      </c>
      <c r="B179" s="329" t="s">
        <v>580</v>
      </c>
      <c r="C179" s="328" t="s">
        <v>162</v>
      </c>
      <c r="D179" s="328" t="s">
        <v>581</v>
      </c>
      <c r="E179" s="439" t="s">
        <v>422</v>
      </c>
      <c r="F179" s="439"/>
      <c r="G179" s="330" t="s">
        <v>204</v>
      </c>
      <c r="H179" s="331">
        <v>1</v>
      </c>
      <c r="I179" s="332">
        <v>103.38</v>
      </c>
      <c r="J179" s="346">
        <v>103.38</v>
      </c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</row>
    <row r="180" spans="1:62" s="197" customFormat="1" ht="24" customHeight="1">
      <c r="A180" s="328" t="s">
        <v>1264</v>
      </c>
      <c r="B180" s="329" t="s">
        <v>515</v>
      </c>
      <c r="C180" s="328" t="s">
        <v>162</v>
      </c>
      <c r="D180" s="328" t="s">
        <v>516</v>
      </c>
      <c r="E180" s="439" t="s">
        <v>401</v>
      </c>
      <c r="F180" s="439"/>
      <c r="G180" s="330" t="s">
        <v>168</v>
      </c>
      <c r="H180" s="331">
        <v>8</v>
      </c>
      <c r="I180" s="332">
        <v>17.350000000000001</v>
      </c>
      <c r="J180" s="346">
        <v>138.80000000000001</v>
      </c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</row>
    <row r="181" spans="1:62" s="197" customFormat="1" ht="26.1" customHeight="1">
      <c r="A181" s="328" t="s">
        <v>1264</v>
      </c>
      <c r="B181" s="329" t="s">
        <v>643</v>
      </c>
      <c r="C181" s="328" t="s">
        <v>162</v>
      </c>
      <c r="D181" s="328" t="s">
        <v>644</v>
      </c>
      <c r="E181" s="439" t="s">
        <v>422</v>
      </c>
      <c r="F181" s="439"/>
      <c r="G181" s="330" t="s">
        <v>183</v>
      </c>
      <c r="H181" s="331">
        <v>6</v>
      </c>
      <c r="I181" s="332">
        <v>8.9499999999999993</v>
      </c>
      <c r="J181" s="346">
        <v>53.7</v>
      </c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  <c r="BJ181" s="194"/>
    </row>
    <row r="182" spans="1:62" s="197" customFormat="1" ht="39" customHeight="1">
      <c r="A182" s="328" t="s">
        <v>1264</v>
      </c>
      <c r="B182" s="329" t="s">
        <v>620</v>
      </c>
      <c r="C182" s="328" t="s">
        <v>162</v>
      </c>
      <c r="D182" s="328" t="s">
        <v>621</v>
      </c>
      <c r="E182" s="439" t="s">
        <v>422</v>
      </c>
      <c r="F182" s="439"/>
      <c r="G182" s="330" t="s">
        <v>204</v>
      </c>
      <c r="H182" s="331">
        <v>1</v>
      </c>
      <c r="I182" s="332">
        <v>66.260000000000005</v>
      </c>
      <c r="J182" s="346">
        <v>66.260000000000005</v>
      </c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194"/>
      <c r="BE182" s="194"/>
      <c r="BF182" s="194"/>
      <c r="BG182" s="194"/>
      <c r="BH182" s="194"/>
      <c r="BI182" s="194"/>
      <c r="BJ182" s="194"/>
    </row>
    <row r="183" spans="1:62" s="197" customFormat="1" ht="26.1" customHeight="1">
      <c r="A183" s="328" t="s">
        <v>1264</v>
      </c>
      <c r="B183" s="329" t="s">
        <v>859</v>
      </c>
      <c r="C183" s="328" t="s">
        <v>162</v>
      </c>
      <c r="D183" s="328" t="s">
        <v>860</v>
      </c>
      <c r="E183" s="439" t="s">
        <v>422</v>
      </c>
      <c r="F183" s="439"/>
      <c r="G183" s="330" t="s">
        <v>204</v>
      </c>
      <c r="H183" s="331">
        <v>1</v>
      </c>
      <c r="I183" s="332">
        <v>5.33</v>
      </c>
      <c r="J183" s="346">
        <v>5.33</v>
      </c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4"/>
      <c r="BD183" s="194"/>
      <c r="BE183" s="194"/>
      <c r="BF183" s="194"/>
      <c r="BG183" s="194"/>
      <c r="BH183" s="194"/>
      <c r="BI183" s="194"/>
      <c r="BJ183" s="194"/>
    </row>
    <row r="184" spans="1:62" s="197" customFormat="1" ht="24" customHeight="1">
      <c r="A184" s="328" t="s">
        <v>1264</v>
      </c>
      <c r="B184" s="329" t="s">
        <v>545</v>
      </c>
      <c r="C184" s="328" t="s">
        <v>162</v>
      </c>
      <c r="D184" s="328" t="s">
        <v>546</v>
      </c>
      <c r="E184" s="439" t="s">
        <v>401</v>
      </c>
      <c r="F184" s="439"/>
      <c r="G184" s="330" t="s">
        <v>168</v>
      </c>
      <c r="H184" s="331">
        <v>2</v>
      </c>
      <c r="I184" s="332">
        <v>17.350000000000001</v>
      </c>
      <c r="J184" s="346">
        <v>34.700000000000003</v>
      </c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4"/>
      <c r="BD184" s="194"/>
      <c r="BE184" s="194"/>
      <c r="BF184" s="194"/>
      <c r="BG184" s="194"/>
      <c r="BH184" s="194"/>
      <c r="BI184" s="194"/>
      <c r="BJ184" s="194"/>
    </row>
    <row r="185" spans="1:62" s="197" customFormat="1" ht="24" customHeight="1">
      <c r="A185" s="328" t="s">
        <v>1264</v>
      </c>
      <c r="B185" s="329" t="s">
        <v>479</v>
      </c>
      <c r="C185" s="328" t="s">
        <v>162</v>
      </c>
      <c r="D185" s="328" t="s">
        <v>480</v>
      </c>
      <c r="E185" s="439" t="s">
        <v>401</v>
      </c>
      <c r="F185" s="439"/>
      <c r="G185" s="330" t="s">
        <v>168</v>
      </c>
      <c r="H185" s="331">
        <v>8</v>
      </c>
      <c r="I185" s="332">
        <v>11.34</v>
      </c>
      <c r="J185" s="346">
        <v>90.72</v>
      </c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  <c r="AF185" s="194"/>
      <c r="AG185" s="194"/>
      <c r="AH185" s="194"/>
      <c r="AI185" s="194"/>
      <c r="AJ185" s="194"/>
      <c r="AK185" s="194"/>
      <c r="AL185" s="194"/>
      <c r="AM185" s="194"/>
      <c r="AN185" s="194"/>
      <c r="AO185" s="194"/>
      <c r="AP185" s="194"/>
      <c r="AQ185" s="194"/>
      <c r="AR185" s="194"/>
      <c r="AS185" s="194"/>
      <c r="AT185" s="194"/>
      <c r="AU185" s="194"/>
      <c r="AV185" s="194"/>
      <c r="AW185" s="194"/>
      <c r="AX185" s="194"/>
      <c r="AY185" s="194"/>
      <c r="AZ185" s="194"/>
      <c r="BA185" s="194"/>
      <c r="BB185" s="194"/>
      <c r="BC185" s="194"/>
      <c r="BD185" s="194"/>
      <c r="BE185" s="194"/>
      <c r="BF185" s="194"/>
      <c r="BG185" s="194"/>
      <c r="BH185" s="194"/>
      <c r="BI185" s="194"/>
      <c r="BJ185" s="194"/>
    </row>
    <row r="186" spans="1:62" s="197" customFormat="1">
      <c r="A186" s="333"/>
      <c r="B186" s="333"/>
      <c r="C186" s="333"/>
      <c r="D186" s="333"/>
      <c r="E186" s="333" t="s">
        <v>1265</v>
      </c>
      <c r="F186" s="334">
        <v>148.1566946871051</v>
      </c>
      <c r="G186" s="333" t="s">
        <v>1266</v>
      </c>
      <c r="H186" s="334">
        <v>121.5</v>
      </c>
      <c r="I186" s="333" t="s">
        <v>1267</v>
      </c>
      <c r="J186" s="334">
        <v>269.66000000000003</v>
      </c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</row>
    <row r="187" spans="1:62" s="197" customFormat="1">
      <c r="A187" s="333"/>
      <c r="B187" s="333"/>
      <c r="C187" s="333"/>
      <c r="D187" s="333"/>
      <c r="E187" s="333" t="s">
        <v>1268</v>
      </c>
      <c r="F187" s="334">
        <v>456.7</v>
      </c>
      <c r="G187" s="333"/>
      <c r="H187" s="434" t="s">
        <v>1269</v>
      </c>
      <c r="I187" s="434"/>
      <c r="J187" s="334">
        <v>2152.61</v>
      </c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</row>
    <row r="188" spans="1:62" s="197" customFormat="1" ht="30" customHeight="1" thickBot="1">
      <c r="A188" s="335"/>
      <c r="B188" s="335"/>
      <c r="C188" s="335"/>
      <c r="D188" s="335"/>
      <c r="E188" s="335"/>
      <c r="F188" s="335"/>
      <c r="G188" s="335" t="s">
        <v>1270</v>
      </c>
      <c r="H188" s="336">
        <v>1</v>
      </c>
      <c r="I188" s="335" t="s">
        <v>1271</v>
      </c>
      <c r="J188" s="337">
        <v>2152.61</v>
      </c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  <c r="AF188" s="194"/>
      <c r="AG188" s="194"/>
      <c r="AH188" s="194"/>
      <c r="AI188" s="194"/>
      <c r="AJ188" s="194"/>
      <c r="AK188" s="194"/>
      <c r="AL188" s="194"/>
      <c r="AM188" s="194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4"/>
      <c r="BB188" s="194"/>
      <c r="BC188" s="194"/>
      <c r="BD188" s="194"/>
      <c r="BE188" s="194"/>
      <c r="BF188" s="194"/>
      <c r="BG188" s="194"/>
      <c r="BH188" s="194"/>
      <c r="BI188" s="194"/>
      <c r="BJ188" s="194"/>
    </row>
    <row r="189" spans="1:62" s="197" customFormat="1" ht="0.95" customHeight="1" thickTop="1">
      <c r="A189" s="338"/>
      <c r="B189" s="338"/>
      <c r="C189" s="338"/>
      <c r="D189" s="338"/>
      <c r="E189" s="338"/>
      <c r="F189" s="338"/>
      <c r="G189" s="338"/>
      <c r="H189" s="338"/>
      <c r="I189" s="338"/>
      <c r="J189" s="338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  <c r="AF189" s="194"/>
      <c r="AG189" s="194"/>
      <c r="AH189" s="194"/>
      <c r="AI189" s="194"/>
      <c r="AJ189" s="194"/>
      <c r="AK189" s="19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4"/>
      <c r="BD189" s="194"/>
      <c r="BE189" s="194"/>
      <c r="BF189" s="194"/>
      <c r="BG189" s="194"/>
      <c r="BH189" s="194"/>
      <c r="BI189" s="194"/>
      <c r="BJ189" s="194"/>
    </row>
    <row r="190" spans="1:62" s="197" customFormat="1" ht="24" customHeight="1">
      <c r="A190" s="318" t="s">
        <v>209</v>
      </c>
      <c r="B190" s="318"/>
      <c r="C190" s="318"/>
      <c r="D190" s="318" t="s">
        <v>210</v>
      </c>
      <c r="E190" s="318"/>
      <c r="F190" s="437"/>
      <c r="G190" s="437"/>
      <c r="H190" s="319"/>
      <c r="I190" s="318"/>
      <c r="J190" s="343">
        <v>418.76</v>
      </c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  <c r="AF190" s="194"/>
      <c r="AG190" s="194"/>
      <c r="AH190" s="194"/>
      <c r="AI190" s="194"/>
      <c r="AJ190" s="194"/>
      <c r="AK190" s="194"/>
      <c r="AL190" s="194"/>
      <c r="AM190" s="194"/>
      <c r="AN190" s="194"/>
      <c r="AO190" s="194"/>
      <c r="AP190" s="194"/>
      <c r="AQ190" s="194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4"/>
      <c r="BB190" s="194"/>
      <c r="BC190" s="194"/>
      <c r="BD190" s="194"/>
      <c r="BE190" s="194"/>
      <c r="BF190" s="194"/>
      <c r="BG190" s="194"/>
      <c r="BH190" s="194"/>
      <c r="BI190" s="194"/>
      <c r="BJ190" s="194"/>
    </row>
    <row r="191" spans="1:62" s="197" customFormat="1" ht="18" customHeight="1">
      <c r="A191" s="320" t="s">
        <v>211</v>
      </c>
      <c r="B191" s="321" t="s">
        <v>151</v>
      </c>
      <c r="C191" s="320" t="s">
        <v>152</v>
      </c>
      <c r="D191" s="320" t="s">
        <v>120</v>
      </c>
      <c r="E191" s="435" t="s">
        <v>386</v>
      </c>
      <c r="F191" s="435"/>
      <c r="G191" s="322" t="s">
        <v>153</v>
      </c>
      <c r="H191" s="321" t="s">
        <v>154</v>
      </c>
      <c r="I191" s="321" t="s">
        <v>1025</v>
      </c>
      <c r="J191" s="344" t="s">
        <v>157</v>
      </c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  <c r="AF191" s="194"/>
      <c r="AG191" s="194"/>
      <c r="AH191" s="194"/>
      <c r="AI191" s="194"/>
      <c r="AJ191" s="194"/>
      <c r="AK191" s="194"/>
      <c r="AL191" s="194"/>
      <c r="AM191" s="194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4"/>
      <c r="BD191" s="194"/>
      <c r="BE191" s="194"/>
      <c r="BF191" s="194"/>
      <c r="BG191" s="194"/>
      <c r="BH191" s="194"/>
      <c r="BI191" s="194"/>
      <c r="BJ191" s="194"/>
    </row>
    <row r="192" spans="1:62" s="197" customFormat="1" ht="24" customHeight="1">
      <c r="A192" s="323" t="s">
        <v>1260</v>
      </c>
      <c r="B192" s="324" t="s">
        <v>212</v>
      </c>
      <c r="C192" s="323" t="s">
        <v>207</v>
      </c>
      <c r="D192" s="323" t="s">
        <v>213</v>
      </c>
      <c r="E192" s="438" t="s">
        <v>1202</v>
      </c>
      <c r="F192" s="438"/>
      <c r="G192" s="325" t="s">
        <v>176</v>
      </c>
      <c r="H192" s="326">
        <v>1</v>
      </c>
      <c r="I192" s="327">
        <v>11.97</v>
      </c>
      <c r="J192" s="345">
        <v>11.97</v>
      </c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  <c r="AC192" s="194"/>
      <c r="AD192" s="194"/>
      <c r="AE192" s="194"/>
      <c r="AF192" s="194"/>
      <c r="AG192" s="194"/>
      <c r="AH192" s="194"/>
      <c r="AI192" s="194"/>
      <c r="AJ192" s="194"/>
      <c r="AK192" s="194"/>
      <c r="AL192" s="194"/>
      <c r="AM192" s="194"/>
      <c r="AN192" s="194"/>
      <c r="AO192" s="194"/>
      <c r="AP192" s="194"/>
      <c r="AQ192" s="194"/>
      <c r="AR192" s="194"/>
      <c r="AS192" s="194"/>
      <c r="AT192" s="194"/>
      <c r="AU192" s="194"/>
      <c r="AV192" s="194"/>
      <c r="AW192" s="194"/>
      <c r="AX192" s="194"/>
      <c r="AY192" s="194"/>
      <c r="AZ192" s="194"/>
      <c r="BA192" s="194"/>
      <c r="BB192" s="194"/>
      <c r="BC192" s="194"/>
      <c r="BD192" s="194"/>
      <c r="BE192" s="194"/>
      <c r="BF192" s="194"/>
      <c r="BG192" s="194"/>
      <c r="BH192" s="194"/>
      <c r="BI192" s="194"/>
      <c r="BJ192" s="194"/>
    </row>
    <row r="193" spans="1:62" s="197" customFormat="1" ht="24" customHeight="1">
      <c r="A193" s="328" t="s">
        <v>1261</v>
      </c>
      <c r="B193" s="329" t="s">
        <v>1333</v>
      </c>
      <c r="C193" s="328" t="s">
        <v>207</v>
      </c>
      <c r="D193" s="328" t="s">
        <v>1334</v>
      </c>
      <c r="E193" s="439" t="s">
        <v>1335</v>
      </c>
      <c r="F193" s="439"/>
      <c r="G193" s="330" t="s">
        <v>260</v>
      </c>
      <c r="H193" s="331">
        <v>0.7</v>
      </c>
      <c r="I193" s="332">
        <v>3.71</v>
      </c>
      <c r="J193" s="346">
        <v>2.59</v>
      </c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4"/>
      <c r="AG193" s="194"/>
      <c r="AH193" s="194"/>
      <c r="AI193" s="194"/>
      <c r="AJ193" s="194"/>
      <c r="AK193" s="19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4"/>
      <c r="BG193" s="194"/>
      <c r="BH193" s="194"/>
      <c r="BI193" s="194"/>
      <c r="BJ193" s="194"/>
    </row>
    <row r="194" spans="1:62" s="197" customFormat="1" ht="24" customHeight="1">
      <c r="A194" s="328" t="s">
        <v>1261</v>
      </c>
      <c r="B194" s="329" t="s">
        <v>1336</v>
      </c>
      <c r="C194" s="328" t="s">
        <v>207</v>
      </c>
      <c r="D194" s="328" t="s">
        <v>1337</v>
      </c>
      <c r="E194" s="439" t="s">
        <v>1335</v>
      </c>
      <c r="F194" s="439"/>
      <c r="G194" s="330" t="s">
        <v>260</v>
      </c>
      <c r="H194" s="331">
        <v>7.0000000000000007E-2</v>
      </c>
      <c r="I194" s="332">
        <v>3.56</v>
      </c>
      <c r="J194" s="346">
        <v>0.24</v>
      </c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  <c r="AF194" s="194"/>
      <c r="AG194" s="194"/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4"/>
      <c r="AS194" s="194"/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4"/>
      <c r="BH194" s="194"/>
      <c r="BI194" s="194"/>
      <c r="BJ194" s="194"/>
    </row>
    <row r="195" spans="1:62" s="197" customFormat="1" ht="24" customHeight="1">
      <c r="A195" s="328" t="s">
        <v>1264</v>
      </c>
      <c r="B195" s="329" t="s">
        <v>545</v>
      </c>
      <c r="C195" s="328" t="s">
        <v>162</v>
      </c>
      <c r="D195" s="328" t="s">
        <v>546</v>
      </c>
      <c r="E195" s="439" t="s">
        <v>401</v>
      </c>
      <c r="F195" s="439"/>
      <c r="G195" s="330" t="s">
        <v>168</v>
      </c>
      <c r="H195" s="331">
        <v>7.0000000000000007E-2</v>
      </c>
      <c r="I195" s="332">
        <v>17.350000000000001</v>
      </c>
      <c r="J195" s="346">
        <v>1.21</v>
      </c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  <c r="AF195" s="194"/>
      <c r="AG195" s="194"/>
      <c r="AH195" s="194"/>
      <c r="AI195" s="194"/>
      <c r="AJ195" s="194"/>
      <c r="AK195" s="194"/>
      <c r="AL195" s="194"/>
      <c r="AM195" s="194"/>
      <c r="AN195" s="194"/>
      <c r="AO195" s="194"/>
      <c r="AP195" s="194"/>
      <c r="AQ195" s="194"/>
      <c r="AR195" s="194"/>
      <c r="AS195" s="194"/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4"/>
      <c r="BD195" s="194"/>
      <c r="BE195" s="194"/>
      <c r="BF195" s="194"/>
      <c r="BG195" s="194"/>
      <c r="BH195" s="194"/>
      <c r="BI195" s="194"/>
      <c r="BJ195" s="194"/>
    </row>
    <row r="196" spans="1:62" s="197" customFormat="1" ht="24" customHeight="1">
      <c r="A196" s="328" t="s">
        <v>1264</v>
      </c>
      <c r="B196" s="329" t="s">
        <v>479</v>
      </c>
      <c r="C196" s="328" t="s">
        <v>162</v>
      </c>
      <c r="D196" s="328" t="s">
        <v>480</v>
      </c>
      <c r="E196" s="439" t="s">
        <v>401</v>
      </c>
      <c r="F196" s="439"/>
      <c r="G196" s="330" t="s">
        <v>168</v>
      </c>
      <c r="H196" s="331">
        <v>0.7</v>
      </c>
      <c r="I196" s="332">
        <v>11.34</v>
      </c>
      <c r="J196" s="346">
        <v>7.93</v>
      </c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  <c r="AF196" s="194"/>
      <c r="AG196" s="194"/>
      <c r="AH196" s="194"/>
      <c r="AI196" s="194"/>
      <c r="AJ196" s="194"/>
      <c r="AK196" s="194"/>
      <c r="AL196" s="194"/>
      <c r="AM196" s="194"/>
      <c r="AN196" s="194"/>
      <c r="AO196" s="194"/>
      <c r="AP196" s="194"/>
      <c r="AQ196" s="194"/>
      <c r="AR196" s="194"/>
      <c r="AS196" s="194"/>
      <c r="AT196" s="194"/>
      <c r="AU196" s="194"/>
      <c r="AV196" s="194"/>
      <c r="AW196" s="194"/>
      <c r="AX196" s="194"/>
      <c r="AY196" s="194"/>
      <c r="AZ196" s="194"/>
      <c r="BA196" s="194"/>
      <c r="BB196" s="194"/>
      <c r="BC196" s="194"/>
      <c r="BD196" s="194"/>
      <c r="BE196" s="194"/>
      <c r="BF196" s="194"/>
      <c r="BG196" s="194"/>
      <c r="BH196" s="194"/>
      <c r="BI196" s="194"/>
      <c r="BJ196" s="194"/>
    </row>
    <row r="197" spans="1:62" s="197" customFormat="1">
      <c r="A197" s="333"/>
      <c r="B197" s="333"/>
      <c r="C197" s="333"/>
      <c r="D197" s="333"/>
      <c r="E197" s="333" t="s">
        <v>1265</v>
      </c>
      <c r="F197" s="334">
        <v>5.021702104279985</v>
      </c>
      <c r="G197" s="333" t="s">
        <v>1266</v>
      </c>
      <c r="H197" s="334">
        <v>4.12</v>
      </c>
      <c r="I197" s="333" t="s">
        <v>1267</v>
      </c>
      <c r="J197" s="334">
        <v>9.14</v>
      </c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  <c r="AF197" s="194"/>
      <c r="AG197" s="194"/>
      <c r="AH197" s="194"/>
      <c r="AI197" s="194"/>
      <c r="AJ197" s="194"/>
      <c r="AK197" s="194"/>
      <c r="AL197" s="194"/>
      <c r="AM197" s="194"/>
      <c r="AN197" s="194"/>
      <c r="AO197" s="194"/>
      <c r="AP197" s="194"/>
      <c r="AQ197" s="194"/>
      <c r="AR197" s="194"/>
      <c r="AS197" s="194"/>
      <c r="AT197" s="194"/>
      <c r="AU197" s="194"/>
      <c r="AV197" s="194"/>
      <c r="AW197" s="194"/>
      <c r="AX197" s="194"/>
      <c r="AY197" s="194"/>
      <c r="AZ197" s="194"/>
      <c r="BA197" s="194"/>
      <c r="BB197" s="194"/>
      <c r="BC197" s="194"/>
      <c r="BD197" s="194"/>
      <c r="BE197" s="194"/>
      <c r="BF197" s="194"/>
      <c r="BG197" s="194"/>
      <c r="BH197" s="194"/>
      <c r="BI197" s="194"/>
      <c r="BJ197" s="194"/>
    </row>
    <row r="198" spans="1:62" s="197" customFormat="1">
      <c r="A198" s="333"/>
      <c r="B198" s="333"/>
      <c r="C198" s="333"/>
      <c r="D198" s="333"/>
      <c r="E198" s="333" t="s">
        <v>1268</v>
      </c>
      <c r="F198" s="334">
        <v>3.22</v>
      </c>
      <c r="G198" s="333"/>
      <c r="H198" s="434" t="s">
        <v>1269</v>
      </c>
      <c r="I198" s="434"/>
      <c r="J198" s="334">
        <v>15.19</v>
      </c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  <c r="AF198" s="194"/>
      <c r="AG198" s="194"/>
      <c r="AH198" s="194"/>
      <c r="AI198" s="194"/>
      <c r="AJ198" s="194"/>
      <c r="AK198" s="194"/>
      <c r="AL198" s="194"/>
      <c r="AM198" s="194"/>
      <c r="AN198" s="194"/>
      <c r="AO198" s="194"/>
      <c r="AP198" s="194"/>
      <c r="AQ198" s="194"/>
      <c r="AR198" s="194"/>
      <c r="AS198" s="194"/>
      <c r="AT198" s="194"/>
      <c r="AU198" s="194"/>
      <c r="AV198" s="194"/>
      <c r="AW198" s="194"/>
      <c r="AX198" s="194"/>
      <c r="AY198" s="194"/>
      <c r="AZ198" s="194"/>
      <c r="BA198" s="194"/>
      <c r="BB198" s="194"/>
      <c r="BC198" s="194"/>
      <c r="BD198" s="194"/>
      <c r="BE198" s="194"/>
      <c r="BF198" s="194"/>
      <c r="BG198" s="194"/>
      <c r="BH198" s="194"/>
      <c r="BI198" s="194"/>
      <c r="BJ198" s="194"/>
    </row>
    <row r="199" spans="1:62" s="197" customFormat="1" ht="30" customHeight="1" thickBot="1">
      <c r="A199" s="335"/>
      <c r="B199" s="335"/>
      <c r="C199" s="335"/>
      <c r="D199" s="335"/>
      <c r="E199" s="335"/>
      <c r="F199" s="335"/>
      <c r="G199" s="335" t="s">
        <v>1270</v>
      </c>
      <c r="H199" s="336">
        <v>3.76</v>
      </c>
      <c r="I199" s="335" t="s">
        <v>1271</v>
      </c>
      <c r="J199" s="337">
        <v>57.11</v>
      </c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4"/>
      <c r="AG199" s="194"/>
      <c r="AH199" s="194"/>
      <c r="AI199" s="194"/>
      <c r="AJ199" s="194"/>
      <c r="AK199" s="194"/>
      <c r="AL199" s="194"/>
      <c r="AM199" s="194"/>
      <c r="AN199" s="194"/>
      <c r="AO199" s="194"/>
      <c r="AP199" s="194"/>
      <c r="AQ199" s="194"/>
      <c r="AR199" s="194"/>
      <c r="AS199" s="194"/>
      <c r="AT199" s="194"/>
      <c r="AU199" s="194"/>
      <c r="AV199" s="194"/>
      <c r="AW199" s="194"/>
      <c r="AX199" s="194"/>
      <c r="AY199" s="194"/>
      <c r="AZ199" s="194"/>
      <c r="BA199" s="194"/>
      <c r="BB199" s="194"/>
      <c r="BC199" s="194"/>
      <c r="BD199" s="194"/>
      <c r="BE199" s="194"/>
      <c r="BF199" s="194"/>
      <c r="BG199" s="194"/>
      <c r="BH199" s="194"/>
      <c r="BI199" s="194"/>
      <c r="BJ199" s="194"/>
    </row>
    <row r="200" spans="1:62" s="197" customFormat="1" ht="0.95" customHeight="1" thickTop="1">
      <c r="A200" s="338"/>
      <c r="B200" s="338"/>
      <c r="C200" s="338"/>
      <c r="D200" s="338"/>
      <c r="E200" s="338"/>
      <c r="F200" s="338"/>
      <c r="G200" s="338"/>
      <c r="H200" s="338"/>
      <c r="I200" s="338"/>
      <c r="J200" s="338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</row>
    <row r="201" spans="1:62" s="197" customFormat="1" ht="18" customHeight="1">
      <c r="A201" s="320" t="s">
        <v>214</v>
      </c>
      <c r="B201" s="321" t="s">
        <v>151</v>
      </c>
      <c r="C201" s="320" t="s">
        <v>152</v>
      </c>
      <c r="D201" s="320" t="s">
        <v>120</v>
      </c>
      <c r="E201" s="435" t="s">
        <v>386</v>
      </c>
      <c r="F201" s="435"/>
      <c r="G201" s="322" t="s">
        <v>153</v>
      </c>
      <c r="H201" s="321" t="s">
        <v>154</v>
      </c>
      <c r="I201" s="321" t="s">
        <v>1025</v>
      </c>
      <c r="J201" s="344" t="s">
        <v>157</v>
      </c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  <c r="AF201" s="194"/>
      <c r="AG201" s="194"/>
      <c r="AH201" s="194"/>
      <c r="AI201" s="194"/>
      <c r="AJ201" s="194"/>
      <c r="AK201" s="194"/>
      <c r="AL201" s="194"/>
      <c r="AM201" s="194"/>
      <c r="AN201" s="194"/>
      <c r="AO201" s="194"/>
      <c r="AP201" s="194"/>
      <c r="AQ201" s="194"/>
      <c r="AR201" s="194"/>
      <c r="AS201" s="194"/>
      <c r="AT201" s="194"/>
      <c r="AU201" s="194"/>
      <c r="AV201" s="194"/>
      <c r="AW201" s="194"/>
      <c r="AX201" s="194"/>
      <c r="AY201" s="194"/>
      <c r="AZ201" s="194"/>
      <c r="BA201" s="194"/>
      <c r="BB201" s="194"/>
      <c r="BC201" s="194"/>
      <c r="BD201" s="194"/>
      <c r="BE201" s="194"/>
      <c r="BF201" s="194"/>
      <c r="BG201" s="194"/>
      <c r="BH201" s="194"/>
      <c r="BI201" s="194"/>
      <c r="BJ201" s="194"/>
    </row>
    <row r="202" spans="1:62" s="197" customFormat="1" ht="26.1" customHeight="1">
      <c r="A202" s="323" t="s">
        <v>1260</v>
      </c>
      <c r="B202" s="324" t="s">
        <v>215</v>
      </c>
      <c r="C202" s="323" t="s">
        <v>207</v>
      </c>
      <c r="D202" s="323" t="s">
        <v>216</v>
      </c>
      <c r="E202" s="438" t="s">
        <v>1202</v>
      </c>
      <c r="F202" s="438"/>
      <c r="G202" s="325" t="s">
        <v>176</v>
      </c>
      <c r="H202" s="326">
        <v>1</v>
      </c>
      <c r="I202" s="327">
        <v>22.27</v>
      </c>
      <c r="J202" s="345">
        <v>22.27</v>
      </c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  <c r="BJ202" s="194"/>
    </row>
    <row r="203" spans="1:62" s="197" customFormat="1" ht="24" customHeight="1">
      <c r="A203" s="328" t="s">
        <v>1261</v>
      </c>
      <c r="B203" s="329" t="s">
        <v>1333</v>
      </c>
      <c r="C203" s="328" t="s">
        <v>207</v>
      </c>
      <c r="D203" s="328" t="s">
        <v>1334</v>
      </c>
      <c r="E203" s="439" t="s">
        <v>1335</v>
      </c>
      <c r="F203" s="439"/>
      <c r="G203" s="330" t="s">
        <v>260</v>
      </c>
      <c r="H203" s="331">
        <v>1.3</v>
      </c>
      <c r="I203" s="332">
        <v>3.71</v>
      </c>
      <c r="J203" s="346">
        <v>4.82</v>
      </c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  <c r="AF203" s="194"/>
      <c r="AG203" s="194"/>
      <c r="AH203" s="194"/>
      <c r="AI203" s="194"/>
      <c r="AJ203" s="194"/>
      <c r="AK203" s="194"/>
      <c r="AL203" s="194"/>
      <c r="AM203" s="194"/>
      <c r="AN203" s="194"/>
      <c r="AO203" s="194"/>
      <c r="AP203" s="194"/>
      <c r="AQ203" s="194"/>
      <c r="AR203" s="194"/>
      <c r="AS203" s="194"/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4"/>
      <c r="BD203" s="194"/>
      <c r="BE203" s="194"/>
      <c r="BF203" s="194"/>
      <c r="BG203" s="194"/>
      <c r="BH203" s="194"/>
      <c r="BI203" s="194"/>
      <c r="BJ203" s="194"/>
    </row>
    <row r="204" spans="1:62" s="197" customFormat="1" ht="24" customHeight="1">
      <c r="A204" s="328" t="s">
        <v>1261</v>
      </c>
      <c r="B204" s="329" t="s">
        <v>1336</v>
      </c>
      <c r="C204" s="328" t="s">
        <v>207</v>
      </c>
      <c r="D204" s="328" t="s">
        <v>1337</v>
      </c>
      <c r="E204" s="439" t="s">
        <v>1335</v>
      </c>
      <c r="F204" s="439"/>
      <c r="G204" s="330" t="s">
        <v>260</v>
      </c>
      <c r="H204" s="331">
        <v>0.13</v>
      </c>
      <c r="I204" s="332">
        <v>3.56</v>
      </c>
      <c r="J204" s="346">
        <v>0.46</v>
      </c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  <c r="AF204" s="194"/>
      <c r="AG204" s="194"/>
      <c r="AH204" s="194"/>
      <c r="AI204" s="194"/>
      <c r="AJ204" s="194"/>
      <c r="AK204" s="194"/>
      <c r="AL204" s="194"/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194"/>
      <c r="BE204" s="194"/>
      <c r="BF204" s="194"/>
      <c r="BG204" s="194"/>
      <c r="BH204" s="194"/>
      <c r="BI204" s="194"/>
      <c r="BJ204" s="194"/>
    </row>
    <row r="205" spans="1:62" s="197" customFormat="1" ht="24" customHeight="1">
      <c r="A205" s="328" t="s">
        <v>1264</v>
      </c>
      <c r="B205" s="329" t="s">
        <v>545</v>
      </c>
      <c r="C205" s="328" t="s">
        <v>162</v>
      </c>
      <c r="D205" s="328" t="s">
        <v>546</v>
      </c>
      <c r="E205" s="439" t="s">
        <v>401</v>
      </c>
      <c r="F205" s="439"/>
      <c r="G205" s="330" t="s">
        <v>168</v>
      </c>
      <c r="H205" s="331">
        <v>0.13</v>
      </c>
      <c r="I205" s="332">
        <v>17.350000000000001</v>
      </c>
      <c r="J205" s="346">
        <v>2.25</v>
      </c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  <c r="AF205" s="194"/>
      <c r="AG205" s="194"/>
      <c r="AH205" s="194"/>
      <c r="AI205" s="194"/>
      <c r="AJ205" s="194"/>
      <c r="AK205" s="194"/>
      <c r="AL205" s="194"/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  <c r="BJ205" s="194"/>
    </row>
    <row r="206" spans="1:62" s="197" customFormat="1" ht="24" customHeight="1">
      <c r="A206" s="328" t="s">
        <v>1264</v>
      </c>
      <c r="B206" s="329" t="s">
        <v>479</v>
      </c>
      <c r="C206" s="328" t="s">
        <v>162</v>
      </c>
      <c r="D206" s="328" t="s">
        <v>480</v>
      </c>
      <c r="E206" s="439" t="s">
        <v>401</v>
      </c>
      <c r="F206" s="439"/>
      <c r="G206" s="330" t="s">
        <v>168</v>
      </c>
      <c r="H206" s="331">
        <v>1.3</v>
      </c>
      <c r="I206" s="332">
        <v>11.34</v>
      </c>
      <c r="J206" s="346">
        <v>14.74</v>
      </c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  <c r="AF206" s="194"/>
      <c r="AG206" s="194"/>
      <c r="AH206" s="194"/>
      <c r="AI206" s="194"/>
      <c r="AJ206" s="194"/>
      <c r="AK206" s="194"/>
      <c r="AL206" s="194"/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  <c r="BJ206" s="194"/>
    </row>
    <row r="207" spans="1:62" s="197" customFormat="1">
      <c r="A207" s="333"/>
      <c r="B207" s="333"/>
      <c r="C207" s="333"/>
      <c r="D207" s="333"/>
      <c r="E207" s="333" t="s">
        <v>1265</v>
      </c>
      <c r="F207" s="334">
        <v>9.3346519000000008</v>
      </c>
      <c r="G207" s="333" t="s">
        <v>1266</v>
      </c>
      <c r="H207" s="334">
        <v>7.66</v>
      </c>
      <c r="I207" s="333" t="s">
        <v>1267</v>
      </c>
      <c r="J207" s="334">
        <v>16.989999999999998</v>
      </c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  <c r="AF207" s="194"/>
      <c r="AG207" s="194"/>
      <c r="AH207" s="194"/>
      <c r="AI207" s="194"/>
      <c r="AJ207" s="194"/>
      <c r="AK207" s="194"/>
      <c r="AL207" s="194"/>
      <c r="AM207" s="194"/>
      <c r="AN207" s="194"/>
      <c r="AO207" s="194"/>
      <c r="AP207" s="194"/>
      <c r="AQ207" s="194"/>
      <c r="AR207" s="194"/>
      <c r="AS207" s="194"/>
      <c r="AT207" s="194"/>
      <c r="AU207" s="194"/>
      <c r="AV207" s="194"/>
      <c r="AW207" s="194"/>
      <c r="AX207" s="194"/>
      <c r="AY207" s="194"/>
      <c r="AZ207" s="194"/>
      <c r="BA207" s="194"/>
      <c r="BB207" s="194"/>
      <c r="BC207" s="194"/>
      <c r="BD207" s="194"/>
      <c r="BE207" s="194"/>
      <c r="BF207" s="194"/>
      <c r="BG207" s="194"/>
      <c r="BH207" s="194"/>
      <c r="BI207" s="194"/>
      <c r="BJ207" s="194"/>
    </row>
    <row r="208" spans="1:62" s="197" customFormat="1">
      <c r="A208" s="333"/>
      <c r="B208" s="333"/>
      <c r="C208" s="333"/>
      <c r="D208" s="333"/>
      <c r="E208" s="333" t="s">
        <v>1268</v>
      </c>
      <c r="F208" s="334">
        <v>5.99</v>
      </c>
      <c r="G208" s="333"/>
      <c r="H208" s="434" t="s">
        <v>1269</v>
      </c>
      <c r="I208" s="434"/>
      <c r="J208" s="334">
        <v>28.26</v>
      </c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  <c r="AF208" s="194"/>
      <c r="AG208" s="194"/>
      <c r="AH208" s="194"/>
      <c r="AI208" s="194"/>
      <c r="AJ208" s="194"/>
      <c r="AK208" s="194"/>
      <c r="AL208" s="194"/>
      <c r="AM208" s="194"/>
      <c r="AN208" s="194"/>
      <c r="AO208" s="194"/>
      <c r="AP208" s="194"/>
      <c r="AQ208" s="194"/>
      <c r="AR208" s="194"/>
      <c r="AS208" s="194"/>
      <c r="AT208" s="194"/>
      <c r="AU208" s="194"/>
      <c r="AV208" s="194"/>
      <c r="AW208" s="194"/>
      <c r="AX208" s="194"/>
      <c r="AY208" s="194"/>
      <c r="AZ208" s="194"/>
      <c r="BA208" s="194"/>
      <c r="BB208" s="194"/>
      <c r="BC208" s="194"/>
      <c r="BD208" s="194"/>
      <c r="BE208" s="194"/>
      <c r="BF208" s="194"/>
      <c r="BG208" s="194"/>
      <c r="BH208" s="194"/>
      <c r="BI208" s="194"/>
      <c r="BJ208" s="194"/>
    </row>
    <row r="209" spans="1:62" s="197" customFormat="1" ht="30" customHeight="1" thickBot="1">
      <c r="A209" s="335"/>
      <c r="B209" s="335"/>
      <c r="C209" s="335"/>
      <c r="D209" s="335"/>
      <c r="E209" s="335"/>
      <c r="F209" s="335"/>
      <c r="G209" s="335" t="s">
        <v>1270</v>
      </c>
      <c r="H209" s="336">
        <v>3.76</v>
      </c>
      <c r="I209" s="335" t="s">
        <v>1271</v>
      </c>
      <c r="J209" s="337">
        <v>106.25</v>
      </c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  <c r="AF209" s="194"/>
      <c r="AG209" s="194"/>
      <c r="AH209" s="194"/>
      <c r="AI209" s="194"/>
      <c r="AJ209" s="194"/>
      <c r="AK209" s="194"/>
      <c r="AL209" s="194"/>
      <c r="AM209" s="194"/>
      <c r="AN209" s="194"/>
      <c r="AO209" s="194"/>
      <c r="AP209" s="194"/>
      <c r="AQ209" s="194"/>
      <c r="AR209" s="194"/>
      <c r="AS209" s="194"/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  <c r="BJ209" s="194"/>
    </row>
    <row r="210" spans="1:62" s="197" customFormat="1" ht="0.95" customHeight="1" thickTop="1">
      <c r="A210" s="338"/>
      <c r="B210" s="338"/>
      <c r="C210" s="338"/>
      <c r="D210" s="338"/>
      <c r="E210" s="338"/>
      <c r="F210" s="338"/>
      <c r="G210" s="338"/>
      <c r="H210" s="338"/>
      <c r="I210" s="338"/>
      <c r="J210" s="338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  <c r="AF210" s="194"/>
      <c r="AG210" s="194"/>
      <c r="AH210" s="194"/>
      <c r="AI210" s="194"/>
      <c r="AJ210" s="194"/>
      <c r="AK210" s="194"/>
      <c r="AL210" s="194"/>
      <c r="AM210" s="194"/>
      <c r="AN210" s="194"/>
      <c r="AO210" s="194"/>
      <c r="AP210" s="194"/>
      <c r="AQ210" s="194"/>
      <c r="AR210" s="194"/>
      <c r="AS210" s="194"/>
      <c r="AT210" s="194"/>
      <c r="AU210" s="194"/>
      <c r="AV210" s="194"/>
      <c r="AW210" s="194"/>
      <c r="AX210" s="194"/>
      <c r="AY210" s="194"/>
      <c r="AZ210" s="194"/>
      <c r="BA210" s="194"/>
      <c r="BB210" s="194"/>
      <c r="BC210" s="194"/>
      <c r="BD210" s="194"/>
      <c r="BE210" s="194"/>
      <c r="BF210" s="194"/>
      <c r="BG210" s="194"/>
      <c r="BH210" s="194"/>
      <c r="BI210" s="194"/>
      <c r="BJ210" s="194"/>
    </row>
    <row r="211" spans="1:62" s="197" customFormat="1" ht="18" customHeight="1">
      <c r="A211" s="320" t="s">
        <v>217</v>
      </c>
      <c r="B211" s="321" t="s">
        <v>151</v>
      </c>
      <c r="C211" s="320" t="s">
        <v>152</v>
      </c>
      <c r="D211" s="320" t="s">
        <v>120</v>
      </c>
      <c r="E211" s="435" t="s">
        <v>386</v>
      </c>
      <c r="F211" s="435"/>
      <c r="G211" s="322" t="s">
        <v>153</v>
      </c>
      <c r="H211" s="321" t="s">
        <v>154</v>
      </c>
      <c r="I211" s="321" t="s">
        <v>1025</v>
      </c>
      <c r="J211" s="344" t="s">
        <v>157</v>
      </c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  <c r="AF211" s="194"/>
      <c r="AG211" s="194"/>
      <c r="AH211" s="194"/>
      <c r="AI211" s="194"/>
      <c r="AJ211" s="194"/>
      <c r="AK211" s="194"/>
      <c r="AL211" s="194"/>
      <c r="AM211" s="194"/>
      <c r="AN211" s="194"/>
      <c r="AO211" s="194"/>
      <c r="AP211" s="194"/>
      <c r="AQ211" s="194"/>
      <c r="AR211" s="194"/>
      <c r="AS211" s="194"/>
      <c r="AT211" s="194"/>
      <c r="AU211" s="194"/>
      <c r="AV211" s="194"/>
      <c r="AW211" s="194"/>
      <c r="AX211" s="194"/>
      <c r="AY211" s="194"/>
      <c r="AZ211" s="194"/>
      <c r="BA211" s="194"/>
      <c r="BB211" s="194"/>
      <c r="BC211" s="194"/>
      <c r="BD211" s="194"/>
      <c r="BE211" s="194"/>
      <c r="BF211" s="194"/>
      <c r="BG211" s="194"/>
      <c r="BH211" s="194"/>
      <c r="BI211" s="194"/>
      <c r="BJ211" s="194"/>
    </row>
    <row r="212" spans="1:62" s="197" customFormat="1" ht="24" customHeight="1">
      <c r="A212" s="323" t="s">
        <v>1260</v>
      </c>
      <c r="B212" s="324" t="s">
        <v>218</v>
      </c>
      <c r="C212" s="323" t="s">
        <v>219</v>
      </c>
      <c r="D212" s="323" t="s">
        <v>220</v>
      </c>
      <c r="E212" s="438">
        <v>4.09</v>
      </c>
      <c r="F212" s="438"/>
      <c r="G212" s="325" t="s">
        <v>176</v>
      </c>
      <c r="H212" s="326">
        <v>1</v>
      </c>
      <c r="I212" s="327">
        <v>26.2</v>
      </c>
      <c r="J212" s="345">
        <v>26.2</v>
      </c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  <c r="AF212" s="194"/>
      <c r="AG212" s="194"/>
      <c r="AH212" s="194"/>
      <c r="AI212" s="194"/>
      <c r="AJ212" s="194"/>
      <c r="AK212" s="194"/>
      <c r="AL212" s="194"/>
      <c r="AM212" s="194"/>
      <c r="AN212" s="194"/>
      <c r="AO212" s="194"/>
      <c r="AP212" s="194"/>
      <c r="AQ212" s="194"/>
      <c r="AR212" s="194"/>
      <c r="AS212" s="194"/>
      <c r="AT212" s="194"/>
      <c r="AU212" s="194"/>
      <c r="AV212" s="194"/>
      <c r="AW212" s="194"/>
      <c r="AX212" s="194"/>
      <c r="AY212" s="194"/>
      <c r="AZ212" s="194"/>
      <c r="BA212" s="194"/>
      <c r="BB212" s="194"/>
      <c r="BC212" s="194"/>
      <c r="BD212" s="194"/>
      <c r="BE212" s="194"/>
      <c r="BF212" s="194"/>
      <c r="BG212" s="194"/>
      <c r="BH212" s="194"/>
      <c r="BI212" s="194"/>
      <c r="BJ212" s="194"/>
    </row>
    <row r="213" spans="1:62" s="197" customFormat="1" ht="24" customHeight="1">
      <c r="A213" s="328" t="s">
        <v>1264</v>
      </c>
      <c r="B213" s="329" t="s">
        <v>637</v>
      </c>
      <c r="C213" s="328" t="s">
        <v>219</v>
      </c>
      <c r="D213" s="328" t="s">
        <v>638</v>
      </c>
      <c r="E213" s="439" t="s">
        <v>401</v>
      </c>
      <c r="F213" s="439"/>
      <c r="G213" s="330" t="s">
        <v>168</v>
      </c>
      <c r="H213" s="331">
        <v>0.7</v>
      </c>
      <c r="I213" s="332">
        <v>20.552399999999999</v>
      </c>
      <c r="J213" s="346">
        <v>14.38</v>
      </c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G213" s="194"/>
      <c r="BH213" s="194"/>
      <c r="BI213" s="194"/>
      <c r="BJ213" s="194"/>
    </row>
    <row r="214" spans="1:62" s="197" customFormat="1" ht="24" customHeight="1">
      <c r="A214" s="328" t="s">
        <v>1264</v>
      </c>
      <c r="B214" s="329" t="s">
        <v>425</v>
      </c>
      <c r="C214" s="328" t="s">
        <v>219</v>
      </c>
      <c r="D214" s="328" t="s">
        <v>426</v>
      </c>
      <c r="E214" s="439" t="s">
        <v>401</v>
      </c>
      <c r="F214" s="439"/>
      <c r="G214" s="330" t="s">
        <v>168</v>
      </c>
      <c r="H214" s="331">
        <v>0.7</v>
      </c>
      <c r="I214" s="332">
        <v>16.889399999999998</v>
      </c>
      <c r="J214" s="346">
        <v>11.82</v>
      </c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  <c r="AF214" s="194"/>
      <c r="AG214" s="194"/>
      <c r="AH214" s="194"/>
      <c r="AI214" s="194"/>
      <c r="AJ214" s="194"/>
      <c r="AK214" s="194"/>
      <c r="AL214" s="194"/>
      <c r="AM214" s="194"/>
      <c r="AN214" s="194"/>
      <c r="AO214" s="194"/>
      <c r="AP214" s="194"/>
      <c r="AQ214" s="194"/>
      <c r="AR214" s="194"/>
      <c r="AS214" s="194"/>
      <c r="AT214" s="194"/>
      <c r="AU214" s="194"/>
      <c r="AV214" s="194"/>
      <c r="AW214" s="194"/>
      <c r="AX214" s="194"/>
      <c r="AY214" s="194"/>
      <c r="AZ214" s="194"/>
      <c r="BA214" s="194"/>
      <c r="BB214" s="194"/>
      <c r="BC214" s="194"/>
      <c r="BD214" s="194"/>
      <c r="BE214" s="194"/>
      <c r="BF214" s="194"/>
      <c r="BG214" s="194"/>
      <c r="BH214" s="194"/>
      <c r="BI214" s="194"/>
      <c r="BJ214" s="194"/>
    </row>
    <row r="215" spans="1:62" s="197" customFormat="1">
      <c r="A215" s="333"/>
      <c r="B215" s="333"/>
      <c r="C215" s="333"/>
      <c r="D215" s="333"/>
      <c r="E215" s="333" t="s">
        <v>1265</v>
      </c>
      <c r="F215" s="334">
        <v>14.3948135</v>
      </c>
      <c r="G215" s="333" t="s">
        <v>1266</v>
      </c>
      <c r="H215" s="334">
        <v>11.81</v>
      </c>
      <c r="I215" s="333" t="s">
        <v>1267</v>
      </c>
      <c r="J215" s="334">
        <v>26.2</v>
      </c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  <c r="AF215" s="194"/>
      <c r="AG215" s="194"/>
      <c r="AH215" s="194"/>
      <c r="AI215" s="194"/>
      <c r="AJ215" s="194"/>
      <c r="AK215" s="194"/>
      <c r="AL215" s="194"/>
      <c r="AM215" s="194"/>
      <c r="AN215" s="194"/>
      <c r="AO215" s="194"/>
      <c r="AP215" s="194"/>
      <c r="AQ215" s="194"/>
      <c r="AR215" s="194"/>
      <c r="AS215" s="194"/>
      <c r="AT215" s="194"/>
      <c r="AU215" s="194"/>
      <c r="AV215" s="194"/>
      <c r="AW215" s="194"/>
      <c r="AX215" s="194"/>
      <c r="AY215" s="194"/>
      <c r="AZ215" s="194"/>
      <c r="BA215" s="194"/>
      <c r="BB215" s="194"/>
      <c r="BC215" s="194"/>
      <c r="BD215" s="194"/>
      <c r="BE215" s="194"/>
      <c r="BF215" s="194"/>
      <c r="BG215" s="194"/>
      <c r="BH215" s="194"/>
      <c r="BI215" s="194"/>
      <c r="BJ215" s="194"/>
    </row>
    <row r="216" spans="1:62" s="197" customFormat="1">
      <c r="A216" s="333"/>
      <c r="B216" s="333"/>
      <c r="C216" s="333"/>
      <c r="D216" s="333"/>
      <c r="E216" s="333" t="s">
        <v>1268</v>
      </c>
      <c r="F216" s="334">
        <v>7.05</v>
      </c>
      <c r="G216" s="333"/>
      <c r="H216" s="434" t="s">
        <v>1269</v>
      </c>
      <c r="I216" s="434"/>
      <c r="J216" s="334">
        <v>33.25</v>
      </c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  <c r="AF216" s="194"/>
      <c r="AG216" s="194"/>
      <c r="AH216" s="194"/>
      <c r="AI216" s="194"/>
      <c r="AJ216" s="194"/>
      <c r="AK216" s="194"/>
      <c r="AL216" s="194"/>
      <c r="AM216" s="194"/>
      <c r="AN216" s="194"/>
      <c r="AO216" s="194"/>
      <c r="AP216" s="194"/>
      <c r="AQ216" s="194"/>
      <c r="AR216" s="194"/>
      <c r="AS216" s="194"/>
      <c r="AT216" s="194"/>
      <c r="AU216" s="194"/>
      <c r="AV216" s="194"/>
      <c r="AW216" s="194"/>
      <c r="AX216" s="194"/>
      <c r="AY216" s="194"/>
      <c r="AZ216" s="194"/>
      <c r="BA216" s="194"/>
      <c r="BB216" s="194"/>
      <c r="BC216" s="194"/>
      <c r="BD216" s="194"/>
      <c r="BE216" s="194"/>
      <c r="BF216" s="194"/>
      <c r="BG216" s="194"/>
      <c r="BH216" s="194"/>
      <c r="BI216" s="194"/>
      <c r="BJ216" s="194"/>
    </row>
    <row r="217" spans="1:62" s="197" customFormat="1" ht="30" customHeight="1" thickBot="1">
      <c r="A217" s="335"/>
      <c r="B217" s="335"/>
      <c r="C217" s="335"/>
      <c r="D217" s="335"/>
      <c r="E217" s="335"/>
      <c r="F217" s="335"/>
      <c r="G217" s="335" t="s">
        <v>1270</v>
      </c>
      <c r="H217" s="336">
        <v>4</v>
      </c>
      <c r="I217" s="335" t="s">
        <v>1271</v>
      </c>
      <c r="J217" s="337">
        <v>133</v>
      </c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  <c r="AF217" s="194"/>
      <c r="AG217" s="194"/>
      <c r="AH217" s="194"/>
      <c r="AI217" s="194"/>
      <c r="AJ217" s="194"/>
      <c r="AK217" s="194"/>
      <c r="AL217" s="194"/>
      <c r="AM217" s="194"/>
      <c r="AN217" s="194"/>
      <c r="AO217" s="194"/>
      <c r="AP217" s="194"/>
      <c r="AQ217" s="194"/>
      <c r="AR217" s="194"/>
      <c r="AS217" s="194"/>
      <c r="AT217" s="194"/>
      <c r="AU217" s="194"/>
      <c r="AV217" s="194"/>
      <c r="AW217" s="194"/>
      <c r="AX217" s="194"/>
      <c r="AY217" s="194"/>
      <c r="AZ217" s="194"/>
      <c r="BA217" s="194"/>
      <c r="BB217" s="194"/>
      <c r="BC217" s="194"/>
      <c r="BD217" s="194"/>
      <c r="BE217" s="194"/>
      <c r="BF217" s="194"/>
      <c r="BG217" s="194"/>
      <c r="BH217" s="194"/>
      <c r="BI217" s="194"/>
      <c r="BJ217" s="194"/>
    </row>
    <row r="218" spans="1:62" s="197" customFormat="1" ht="0.95" customHeight="1" thickTop="1">
      <c r="A218" s="338"/>
      <c r="B218" s="338"/>
      <c r="C218" s="338"/>
      <c r="D218" s="338"/>
      <c r="E218" s="338"/>
      <c r="F218" s="338"/>
      <c r="G218" s="338"/>
      <c r="H218" s="338"/>
      <c r="I218" s="338"/>
      <c r="J218" s="338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  <c r="AF218" s="194"/>
      <c r="AG218" s="194"/>
      <c r="AH218" s="194"/>
      <c r="AI218" s="194"/>
      <c r="AJ218" s="194"/>
      <c r="AK218" s="194"/>
      <c r="AL218" s="194"/>
      <c r="AM218" s="194"/>
      <c r="AN218" s="194"/>
      <c r="AO218" s="194"/>
      <c r="AP218" s="194"/>
      <c r="AQ218" s="194"/>
      <c r="AR218" s="194"/>
      <c r="AS218" s="194"/>
      <c r="AT218" s="194"/>
      <c r="AU218" s="194"/>
      <c r="AV218" s="194"/>
      <c r="AW218" s="194"/>
      <c r="AX218" s="194"/>
      <c r="AY218" s="194"/>
      <c r="AZ218" s="194"/>
      <c r="BA218" s="194"/>
      <c r="BB218" s="194"/>
      <c r="BC218" s="194"/>
      <c r="BD218" s="194"/>
      <c r="BE218" s="194"/>
      <c r="BF218" s="194"/>
      <c r="BG218" s="194"/>
      <c r="BH218" s="194"/>
      <c r="BI218" s="194"/>
      <c r="BJ218" s="194"/>
    </row>
    <row r="219" spans="1:62" s="197" customFormat="1" ht="18" customHeight="1">
      <c r="A219" s="320" t="s">
        <v>221</v>
      </c>
      <c r="B219" s="321" t="s">
        <v>151</v>
      </c>
      <c r="C219" s="320" t="s">
        <v>152</v>
      </c>
      <c r="D219" s="320" t="s">
        <v>120</v>
      </c>
      <c r="E219" s="435" t="s">
        <v>386</v>
      </c>
      <c r="F219" s="435"/>
      <c r="G219" s="322" t="s">
        <v>153</v>
      </c>
      <c r="H219" s="321" t="s">
        <v>154</v>
      </c>
      <c r="I219" s="321" t="s">
        <v>1025</v>
      </c>
      <c r="J219" s="344" t="s">
        <v>157</v>
      </c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  <c r="AF219" s="194"/>
      <c r="AG219" s="194"/>
      <c r="AH219" s="194"/>
      <c r="AI219" s="194"/>
      <c r="AJ219" s="194"/>
      <c r="AK219" s="194"/>
      <c r="AL219" s="194"/>
      <c r="AM219" s="194"/>
      <c r="AN219" s="194"/>
      <c r="AO219" s="194"/>
      <c r="AP219" s="194"/>
      <c r="AQ219" s="194"/>
      <c r="AR219" s="194"/>
      <c r="AS219" s="194"/>
      <c r="AT219" s="194"/>
      <c r="AU219" s="194"/>
      <c r="AV219" s="194"/>
      <c r="AW219" s="194"/>
      <c r="AX219" s="194"/>
      <c r="AY219" s="194"/>
      <c r="AZ219" s="194"/>
      <c r="BA219" s="194"/>
      <c r="BB219" s="194"/>
      <c r="BC219" s="194"/>
      <c r="BD219" s="194"/>
      <c r="BE219" s="194"/>
      <c r="BF219" s="194"/>
      <c r="BG219" s="194"/>
      <c r="BH219" s="194"/>
      <c r="BI219" s="194"/>
      <c r="BJ219" s="194"/>
    </row>
    <row r="220" spans="1:62" s="197" customFormat="1" ht="24" customHeight="1">
      <c r="A220" s="323" t="s">
        <v>1260</v>
      </c>
      <c r="B220" s="324" t="s">
        <v>222</v>
      </c>
      <c r="C220" s="323" t="s">
        <v>223</v>
      </c>
      <c r="D220" s="323" t="s">
        <v>224</v>
      </c>
      <c r="E220" s="438">
        <v>45</v>
      </c>
      <c r="F220" s="438"/>
      <c r="G220" s="325" t="s">
        <v>225</v>
      </c>
      <c r="H220" s="326">
        <v>1</v>
      </c>
      <c r="I220" s="327">
        <v>56.73</v>
      </c>
      <c r="J220" s="345">
        <v>56.73</v>
      </c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  <c r="AF220" s="194"/>
      <c r="AG220" s="194"/>
      <c r="AH220" s="194"/>
      <c r="AI220" s="194"/>
      <c r="AJ220" s="194"/>
      <c r="AK220" s="194"/>
      <c r="AL220" s="194"/>
      <c r="AM220" s="194"/>
      <c r="AN220" s="194"/>
      <c r="AO220" s="194"/>
      <c r="AP220" s="194"/>
      <c r="AQ220" s="194"/>
      <c r="AR220" s="194"/>
      <c r="AS220" s="194"/>
      <c r="AT220" s="194"/>
      <c r="AU220" s="194"/>
      <c r="AV220" s="194"/>
      <c r="AW220" s="194"/>
      <c r="AX220" s="194"/>
      <c r="AY220" s="194"/>
      <c r="AZ220" s="194"/>
      <c r="BA220" s="194"/>
      <c r="BB220" s="194"/>
      <c r="BC220" s="194"/>
      <c r="BD220" s="194"/>
      <c r="BE220" s="194"/>
      <c r="BF220" s="194"/>
      <c r="BG220" s="194"/>
      <c r="BH220" s="194"/>
      <c r="BI220" s="194"/>
      <c r="BJ220" s="194"/>
    </row>
    <row r="221" spans="1:62" s="197" customFormat="1" ht="20.100000000000001" customHeight="1">
      <c r="A221" s="320" t="s">
        <v>17</v>
      </c>
      <c r="B221" s="321" t="s">
        <v>151</v>
      </c>
      <c r="C221" s="320" t="s">
        <v>152</v>
      </c>
      <c r="D221" s="320" t="s">
        <v>401</v>
      </c>
      <c r="E221" s="321" t="s">
        <v>1303</v>
      </c>
      <c r="F221" s="440" t="s">
        <v>1343</v>
      </c>
      <c r="G221" s="440"/>
      <c r="H221" s="440"/>
      <c r="I221" s="440"/>
      <c r="J221" s="344" t="s">
        <v>1292</v>
      </c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  <c r="AF221" s="194"/>
      <c r="AG221" s="194"/>
      <c r="AH221" s="194"/>
      <c r="AI221" s="194"/>
      <c r="AJ221" s="194"/>
      <c r="AK221" s="194"/>
      <c r="AL221" s="194"/>
      <c r="AM221" s="194"/>
      <c r="AN221" s="194"/>
      <c r="AO221" s="194"/>
      <c r="AP221" s="194"/>
      <c r="AQ221" s="194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4"/>
      <c r="BE221" s="194"/>
      <c r="BF221" s="194"/>
      <c r="BG221" s="194"/>
      <c r="BH221" s="194"/>
      <c r="BI221" s="194"/>
      <c r="BJ221" s="194"/>
    </row>
    <row r="222" spans="1:62" s="197" customFormat="1" ht="24" customHeight="1">
      <c r="A222" s="328" t="s">
        <v>1264</v>
      </c>
      <c r="B222" s="329">
        <v>20002</v>
      </c>
      <c r="C222" s="328" t="s">
        <v>223</v>
      </c>
      <c r="D222" s="328" t="s">
        <v>678</v>
      </c>
      <c r="E222" s="331">
        <v>0.1</v>
      </c>
      <c r="F222" s="328"/>
      <c r="G222" s="328"/>
      <c r="H222" s="328"/>
      <c r="I222" s="339">
        <v>19.97</v>
      </c>
      <c r="J222" s="347">
        <v>1.9970000000000001</v>
      </c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  <c r="AF222" s="194"/>
      <c r="AG222" s="194"/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  <c r="AR222" s="194"/>
      <c r="AS222" s="194"/>
      <c r="AT222" s="194"/>
      <c r="AU222" s="194"/>
      <c r="AV222" s="194"/>
      <c r="AW222" s="194"/>
      <c r="AX222" s="194"/>
      <c r="AY222" s="194"/>
      <c r="AZ222" s="194"/>
      <c r="BA222" s="194"/>
      <c r="BB222" s="194"/>
      <c r="BC222" s="194"/>
      <c r="BD222" s="194"/>
      <c r="BE222" s="194"/>
      <c r="BF222" s="194"/>
      <c r="BG222" s="194"/>
      <c r="BH222" s="194"/>
      <c r="BI222" s="194"/>
      <c r="BJ222" s="194"/>
    </row>
    <row r="223" spans="1:62" s="197" customFormat="1" ht="24" customHeight="1">
      <c r="A223" s="328" t="s">
        <v>1264</v>
      </c>
      <c r="B223" s="329">
        <v>20031</v>
      </c>
      <c r="C223" s="328" t="s">
        <v>223</v>
      </c>
      <c r="D223" s="328" t="s">
        <v>611</v>
      </c>
      <c r="E223" s="331">
        <v>4</v>
      </c>
      <c r="F223" s="328"/>
      <c r="G223" s="328"/>
      <c r="H223" s="328"/>
      <c r="I223" s="339">
        <v>11.78</v>
      </c>
      <c r="J223" s="347">
        <v>47.12</v>
      </c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  <c r="AF223" s="194"/>
      <c r="AG223" s="194"/>
      <c r="AH223" s="194"/>
      <c r="AI223" s="194"/>
      <c r="AJ223" s="194"/>
      <c r="AK223" s="194"/>
      <c r="AL223" s="194"/>
      <c r="AM223" s="194"/>
      <c r="AN223" s="194"/>
      <c r="AO223" s="194"/>
      <c r="AP223" s="194"/>
      <c r="AQ223" s="194"/>
      <c r="AR223" s="194"/>
      <c r="AS223" s="194"/>
      <c r="AT223" s="194"/>
      <c r="AU223" s="194"/>
      <c r="AV223" s="194"/>
      <c r="AW223" s="194"/>
      <c r="AX223" s="194"/>
      <c r="AY223" s="194"/>
      <c r="AZ223" s="194"/>
      <c r="BA223" s="194"/>
      <c r="BB223" s="194"/>
      <c r="BC223" s="194"/>
      <c r="BD223" s="194"/>
      <c r="BE223" s="194"/>
      <c r="BF223" s="194"/>
      <c r="BG223" s="194"/>
      <c r="BH223" s="194"/>
      <c r="BI223" s="194"/>
      <c r="BJ223" s="194"/>
    </row>
    <row r="224" spans="1:62" s="197" customFormat="1" ht="20.100000000000001" customHeight="1">
      <c r="A224" s="442"/>
      <c r="B224" s="442"/>
      <c r="C224" s="442"/>
      <c r="D224" s="442"/>
      <c r="E224" s="442"/>
      <c r="F224" s="442"/>
      <c r="G224" s="442" t="s">
        <v>1344</v>
      </c>
      <c r="H224" s="442"/>
      <c r="I224" s="442"/>
      <c r="J224" s="340">
        <v>49.116999999999997</v>
      </c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  <c r="AF224" s="194"/>
      <c r="AG224" s="194"/>
      <c r="AH224" s="194"/>
      <c r="AI224" s="194"/>
      <c r="AJ224" s="194"/>
      <c r="AK224" s="194"/>
      <c r="AL224" s="194"/>
      <c r="AM224" s="194"/>
      <c r="AN224" s="194"/>
      <c r="AO224" s="194"/>
      <c r="AP224" s="194"/>
      <c r="AQ224" s="194"/>
      <c r="AR224" s="194"/>
      <c r="AS224" s="194"/>
      <c r="AT224" s="194"/>
      <c r="AU224" s="194"/>
      <c r="AV224" s="194"/>
      <c r="AW224" s="194"/>
      <c r="AX224" s="194"/>
      <c r="AY224" s="194"/>
      <c r="AZ224" s="194"/>
      <c r="BA224" s="194"/>
      <c r="BB224" s="194"/>
      <c r="BC224" s="194"/>
      <c r="BD224" s="194"/>
      <c r="BE224" s="194"/>
      <c r="BF224" s="194"/>
      <c r="BG224" s="194"/>
      <c r="BH224" s="194"/>
      <c r="BI224" s="194"/>
      <c r="BJ224" s="194"/>
    </row>
    <row r="225" spans="1:62" s="197" customFormat="1" ht="20.100000000000001" customHeight="1">
      <c r="A225" s="442"/>
      <c r="B225" s="442"/>
      <c r="C225" s="442"/>
      <c r="D225" s="442"/>
      <c r="E225" s="442"/>
      <c r="F225" s="442"/>
      <c r="G225" s="442" t="s">
        <v>1345</v>
      </c>
      <c r="H225" s="442"/>
      <c r="I225" s="442"/>
      <c r="J225" s="340">
        <v>0</v>
      </c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  <c r="AF225" s="194"/>
      <c r="AG225" s="194"/>
      <c r="AH225" s="194"/>
      <c r="AI225" s="194"/>
      <c r="AJ225" s="194"/>
      <c r="AK225" s="194"/>
      <c r="AL225" s="194"/>
      <c r="AM225" s="194"/>
      <c r="AN225" s="194"/>
      <c r="AO225" s="194"/>
      <c r="AP225" s="194"/>
      <c r="AQ225" s="194"/>
      <c r="AR225" s="194"/>
      <c r="AS225" s="194"/>
      <c r="AT225" s="194"/>
      <c r="AU225" s="194"/>
      <c r="AV225" s="194"/>
      <c r="AW225" s="194"/>
      <c r="AX225" s="194"/>
      <c r="AY225" s="194"/>
      <c r="AZ225" s="194"/>
      <c r="BA225" s="194"/>
      <c r="BB225" s="194"/>
      <c r="BC225" s="194"/>
      <c r="BD225" s="194"/>
      <c r="BE225" s="194"/>
      <c r="BF225" s="194"/>
      <c r="BG225" s="194"/>
      <c r="BH225" s="194"/>
      <c r="BI225" s="194"/>
      <c r="BJ225" s="194"/>
    </row>
    <row r="226" spans="1:62" s="197" customFormat="1" ht="20.100000000000001" customHeight="1">
      <c r="A226" s="442"/>
      <c r="B226" s="442"/>
      <c r="C226" s="442"/>
      <c r="D226" s="442"/>
      <c r="E226" s="442"/>
      <c r="F226" s="442"/>
      <c r="G226" s="442" t="s">
        <v>1346</v>
      </c>
      <c r="H226" s="442"/>
      <c r="I226" s="442"/>
      <c r="J226" s="340">
        <v>56.726999999999997</v>
      </c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  <c r="AF226" s="194"/>
      <c r="AG226" s="194"/>
      <c r="AH226" s="194"/>
      <c r="AI226" s="194"/>
      <c r="AJ226" s="194"/>
      <c r="AK226" s="194"/>
      <c r="AL226" s="194"/>
      <c r="AM226" s="194"/>
      <c r="AN226" s="194"/>
      <c r="AO226" s="194"/>
      <c r="AP226" s="194"/>
      <c r="AQ226" s="194"/>
      <c r="AR226" s="194"/>
      <c r="AS226" s="194"/>
      <c r="AT226" s="194"/>
      <c r="AU226" s="194"/>
      <c r="AV226" s="194"/>
      <c r="AW226" s="194"/>
      <c r="AX226" s="194"/>
      <c r="AY226" s="194"/>
      <c r="AZ226" s="194"/>
      <c r="BA226" s="194"/>
      <c r="BB226" s="194"/>
      <c r="BC226" s="194"/>
      <c r="BD226" s="194"/>
      <c r="BE226" s="194"/>
      <c r="BF226" s="194"/>
      <c r="BG226" s="194"/>
      <c r="BH226" s="194"/>
      <c r="BI226" s="194"/>
      <c r="BJ226" s="194"/>
    </row>
    <row r="227" spans="1:62" s="197" customFormat="1" ht="20.100000000000001" customHeight="1">
      <c r="A227" s="442"/>
      <c r="B227" s="442"/>
      <c r="C227" s="442"/>
      <c r="D227" s="442"/>
      <c r="E227" s="442"/>
      <c r="F227" s="442"/>
      <c r="G227" s="442" t="s">
        <v>1347</v>
      </c>
      <c r="H227" s="442"/>
      <c r="I227" s="442"/>
      <c r="J227" s="340">
        <v>0</v>
      </c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4"/>
      <c r="AK227" s="194"/>
      <c r="AL227" s="194"/>
      <c r="AM227" s="194"/>
      <c r="AN227" s="194"/>
      <c r="AO227" s="194"/>
      <c r="AP227" s="194"/>
      <c r="AQ227" s="194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4"/>
      <c r="BD227" s="194"/>
      <c r="BE227" s="194"/>
      <c r="BF227" s="194"/>
      <c r="BG227" s="194"/>
      <c r="BH227" s="194"/>
      <c r="BI227" s="194"/>
      <c r="BJ227" s="194"/>
    </row>
    <row r="228" spans="1:62" s="197" customFormat="1" ht="20.100000000000001" customHeight="1">
      <c r="A228" s="442"/>
      <c r="B228" s="442"/>
      <c r="C228" s="442"/>
      <c r="D228" s="442"/>
      <c r="E228" s="442"/>
      <c r="F228" s="442"/>
      <c r="G228" s="442" t="s">
        <v>1348</v>
      </c>
      <c r="H228" s="442"/>
      <c r="I228" s="442"/>
      <c r="J228" s="340">
        <v>0</v>
      </c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  <c r="AF228" s="194"/>
      <c r="AG228" s="194"/>
      <c r="AH228" s="194"/>
      <c r="AI228" s="194"/>
      <c r="AJ228" s="194"/>
      <c r="AK228" s="194"/>
      <c r="AL228" s="194"/>
      <c r="AM228" s="194"/>
      <c r="AN228" s="194"/>
      <c r="AO228" s="194"/>
      <c r="AP228" s="194"/>
      <c r="AQ228" s="194"/>
      <c r="AR228" s="194"/>
      <c r="AS228" s="194"/>
      <c r="AT228" s="194"/>
      <c r="AU228" s="194"/>
      <c r="AV228" s="194"/>
      <c r="AW228" s="194"/>
      <c r="AX228" s="194"/>
      <c r="AY228" s="194"/>
      <c r="AZ228" s="194"/>
      <c r="BA228" s="194"/>
      <c r="BB228" s="194"/>
      <c r="BC228" s="194"/>
      <c r="BD228" s="194"/>
      <c r="BE228" s="194"/>
      <c r="BF228" s="194"/>
      <c r="BG228" s="194"/>
      <c r="BH228" s="194"/>
      <c r="BI228" s="194"/>
      <c r="BJ228" s="194"/>
    </row>
    <row r="229" spans="1:62" s="197" customFormat="1" ht="20.100000000000001" customHeight="1">
      <c r="A229" s="442"/>
      <c r="B229" s="442"/>
      <c r="C229" s="442"/>
      <c r="D229" s="442"/>
      <c r="E229" s="442"/>
      <c r="F229" s="442"/>
      <c r="G229" s="442" t="s">
        <v>1349</v>
      </c>
      <c r="H229" s="442"/>
      <c r="I229" s="442"/>
      <c r="J229" s="340">
        <v>1</v>
      </c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  <c r="AF229" s="194"/>
      <c r="AG229" s="194"/>
      <c r="AH229" s="194"/>
      <c r="AI229" s="194"/>
      <c r="AJ229" s="194"/>
      <c r="AK229" s="194"/>
      <c r="AL229" s="194"/>
      <c r="AM229" s="194"/>
      <c r="AN229" s="194"/>
      <c r="AO229" s="194"/>
      <c r="AP229" s="194"/>
      <c r="AQ229" s="194"/>
      <c r="AR229" s="194"/>
      <c r="AS229" s="194"/>
      <c r="AT229" s="194"/>
      <c r="AU229" s="194"/>
      <c r="AV229" s="194"/>
      <c r="AW229" s="194"/>
      <c r="AX229" s="194"/>
      <c r="AY229" s="194"/>
      <c r="AZ229" s="194"/>
      <c r="BA229" s="194"/>
      <c r="BB229" s="194"/>
      <c r="BC229" s="194"/>
      <c r="BD229" s="194"/>
      <c r="BE229" s="194"/>
      <c r="BF229" s="194"/>
      <c r="BG229" s="194"/>
      <c r="BH229" s="194"/>
      <c r="BI229" s="194"/>
      <c r="BJ229" s="194"/>
    </row>
    <row r="230" spans="1:62" s="197" customFormat="1" ht="20.100000000000001" customHeight="1">
      <c r="A230" s="442"/>
      <c r="B230" s="442"/>
      <c r="C230" s="442"/>
      <c r="D230" s="442"/>
      <c r="E230" s="442"/>
      <c r="F230" s="442"/>
      <c r="G230" s="442" t="s">
        <v>1350</v>
      </c>
      <c r="H230" s="442"/>
      <c r="I230" s="442"/>
      <c r="J230" s="340">
        <v>56.726999999999997</v>
      </c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  <c r="AF230" s="194"/>
      <c r="AG230" s="194"/>
      <c r="AH230" s="194"/>
      <c r="AI230" s="194"/>
      <c r="AJ230" s="194"/>
      <c r="AK230" s="194"/>
      <c r="AL230" s="194"/>
      <c r="AM230" s="194"/>
      <c r="AN230" s="194"/>
      <c r="AO230" s="194"/>
      <c r="AP230" s="194"/>
      <c r="AQ230" s="194"/>
      <c r="AR230" s="194"/>
      <c r="AS230" s="194"/>
      <c r="AT230" s="194"/>
      <c r="AU230" s="194"/>
      <c r="AV230" s="194"/>
      <c r="AW230" s="194"/>
      <c r="AX230" s="194"/>
      <c r="AY230" s="194"/>
      <c r="AZ230" s="194"/>
      <c r="BA230" s="194"/>
      <c r="BB230" s="194"/>
      <c r="BC230" s="194"/>
      <c r="BD230" s="194"/>
      <c r="BE230" s="194"/>
      <c r="BF230" s="194"/>
      <c r="BG230" s="194"/>
      <c r="BH230" s="194"/>
      <c r="BI230" s="194"/>
      <c r="BJ230" s="194"/>
    </row>
    <row r="231" spans="1:62" s="197" customFormat="1">
      <c r="A231" s="333"/>
      <c r="B231" s="333"/>
      <c r="C231" s="333"/>
      <c r="D231" s="333"/>
      <c r="E231" s="333" t="s">
        <v>1265</v>
      </c>
      <c r="F231" s="334">
        <v>26.985879896708973</v>
      </c>
      <c r="G231" s="333" t="s">
        <v>1266</v>
      </c>
      <c r="H231" s="334">
        <v>22.13</v>
      </c>
      <c r="I231" s="333" t="s">
        <v>1267</v>
      </c>
      <c r="J231" s="334">
        <v>49.116999999999997</v>
      </c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  <c r="AF231" s="194"/>
      <c r="AG231" s="194"/>
      <c r="AH231" s="194"/>
      <c r="AI231" s="194"/>
      <c r="AJ231" s="194"/>
      <c r="AK231" s="194"/>
      <c r="AL231" s="194"/>
      <c r="AM231" s="194"/>
      <c r="AN231" s="194"/>
      <c r="AO231" s="194"/>
      <c r="AP231" s="194"/>
      <c r="AQ231" s="194"/>
      <c r="AR231" s="194"/>
      <c r="AS231" s="194"/>
      <c r="AT231" s="194"/>
      <c r="AU231" s="194"/>
      <c r="AV231" s="194"/>
      <c r="AW231" s="194"/>
      <c r="AX231" s="194"/>
      <c r="AY231" s="194"/>
      <c r="AZ231" s="194"/>
      <c r="BA231" s="194"/>
      <c r="BB231" s="194"/>
      <c r="BC231" s="194"/>
      <c r="BD231" s="194"/>
      <c r="BE231" s="194"/>
      <c r="BF231" s="194"/>
      <c r="BG231" s="194"/>
      <c r="BH231" s="194"/>
      <c r="BI231" s="194"/>
      <c r="BJ231" s="194"/>
    </row>
    <row r="232" spans="1:62" s="197" customFormat="1">
      <c r="A232" s="333"/>
      <c r="B232" s="333"/>
      <c r="C232" s="333"/>
      <c r="D232" s="333"/>
      <c r="E232" s="333" t="s">
        <v>1268</v>
      </c>
      <c r="F232" s="334">
        <v>15.27</v>
      </c>
      <c r="G232" s="333"/>
      <c r="H232" s="434" t="s">
        <v>1269</v>
      </c>
      <c r="I232" s="434"/>
      <c r="J232" s="334">
        <v>72</v>
      </c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  <c r="AF232" s="194"/>
      <c r="AG232" s="194"/>
      <c r="AH232" s="194"/>
      <c r="AI232" s="194"/>
      <c r="AJ232" s="194"/>
      <c r="AK232" s="194"/>
      <c r="AL232" s="194"/>
      <c r="AM232" s="194"/>
      <c r="AN232" s="194"/>
      <c r="AO232" s="194"/>
      <c r="AP232" s="194"/>
      <c r="AQ232" s="194"/>
      <c r="AR232" s="194"/>
      <c r="AS232" s="194"/>
      <c r="AT232" s="194"/>
      <c r="AU232" s="194"/>
      <c r="AV232" s="194"/>
      <c r="AW232" s="194"/>
      <c r="AX232" s="194"/>
      <c r="AY232" s="194"/>
      <c r="AZ232" s="194"/>
      <c r="BA232" s="194"/>
      <c r="BB232" s="194"/>
      <c r="BC232" s="194"/>
      <c r="BD232" s="194"/>
      <c r="BE232" s="194"/>
      <c r="BF232" s="194"/>
      <c r="BG232" s="194"/>
      <c r="BH232" s="194"/>
      <c r="BI232" s="194"/>
      <c r="BJ232" s="194"/>
    </row>
    <row r="233" spans="1:62" s="197" customFormat="1" ht="30" customHeight="1" thickBot="1">
      <c r="A233" s="335"/>
      <c r="B233" s="335"/>
      <c r="C233" s="335"/>
      <c r="D233" s="335"/>
      <c r="E233" s="335"/>
      <c r="F233" s="335"/>
      <c r="G233" s="335" t="s">
        <v>1270</v>
      </c>
      <c r="H233" s="336">
        <v>1.7</v>
      </c>
      <c r="I233" s="335" t="s">
        <v>1271</v>
      </c>
      <c r="J233" s="337">
        <v>122.4</v>
      </c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  <c r="AF233" s="194"/>
      <c r="AG233" s="194"/>
      <c r="AH233" s="194"/>
      <c r="AI233" s="194"/>
      <c r="AJ233" s="194"/>
      <c r="AK233" s="194"/>
      <c r="AL233" s="194"/>
      <c r="AM233" s="194"/>
      <c r="AN233" s="194"/>
      <c r="AO233" s="194"/>
      <c r="AP233" s="194"/>
      <c r="AQ233" s="194"/>
      <c r="AR233" s="194"/>
      <c r="AS233" s="194"/>
      <c r="AT233" s="194"/>
      <c r="AU233" s="194"/>
      <c r="AV233" s="194"/>
      <c r="AW233" s="194"/>
      <c r="AX233" s="194"/>
      <c r="AY233" s="194"/>
      <c r="AZ233" s="194"/>
      <c r="BA233" s="194"/>
      <c r="BB233" s="194"/>
      <c r="BC233" s="194"/>
      <c r="BD233" s="194"/>
      <c r="BE233" s="194"/>
      <c r="BF233" s="194"/>
      <c r="BG233" s="194"/>
      <c r="BH233" s="194"/>
      <c r="BI233" s="194"/>
      <c r="BJ233" s="194"/>
    </row>
    <row r="234" spans="1:62" s="197" customFormat="1" ht="0.95" customHeight="1" thickTop="1">
      <c r="A234" s="338"/>
      <c r="B234" s="338"/>
      <c r="C234" s="338"/>
      <c r="D234" s="338"/>
      <c r="E234" s="338"/>
      <c r="F234" s="338"/>
      <c r="G234" s="338"/>
      <c r="H234" s="338"/>
      <c r="I234" s="338"/>
      <c r="J234" s="338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  <c r="AF234" s="194"/>
      <c r="AG234" s="194"/>
      <c r="AH234" s="194"/>
      <c r="AI234" s="194"/>
      <c r="AJ234" s="194"/>
      <c r="AK234" s="194"/>
      <c r="AL234" s="194"/>
      <c r="AM234" s="194"/>
      <c r="AN234" s="194"/>
      <c r="AO234" s="194"/>
      <c r="AP234" s="194"/>
      <c r="AQ234" s="194"/>
      <c r="AR234" s="194"/>
      <c r="AS234" s="194"/>
      <c r="AT234" s="194"/>
      <c r="AU234" s="194"/>
      <c r="AV234" s="194"/>
      <c r="AW234" s="194"/>
      <c r="AX234" s="194"/>
      <c r="AY234" s="194"/>
      <c r="AZ234" s="194"/>
      <c r="BA234" s="194"/>
      <c r="BB234" s="194"/>
      <c r="BC234" s="194"/>
      <c r="BD234" s="194"/>
      <c r="BE234" s="194"/>
      <c r="BF234" s="194"/>
      <c r="BG234" s="194"/>
      <c r="BH234" s="194"/>
      <c r="BI234" s="194"/>
      <c r="BJ234" s="194"/>
    </row>
    <row r="235" spans="1:62" s="197" customFormat="1" ht="26.1" customHeight="1">
      <c r="A235" s="318" t="s">
        <v>226</v>
      </c>
      <c r="B235" s="318"/>
      <c r="C235" s="318"/>
      <c r="D235" s="318" t="s">
        <v>227</v>
      </c>
      <c r="E235" s="318"/>
      <c r="F235" s="437"/>
      <c r="G235" s="437"/>
      <c r="H235" s="319"/>
      <c r="I235" s="318"/>
      <c r="J235" s="343">
        <v>796.34</v>
      </c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  <c r="AF235" s="194"/>
      <c r="AG235" s="194"/>
      <c r="AH235" s="194"/>
      <c r="AI235" s="194"/>
      <c r="AJ235" s="194"/>
      <c r="AK235" s="194"/>
      <c r="AL235" s="194"/>
      <c r="AM235" s="194"/>
      <c r="AN235" s="194"/>
      <c r="AO235" s="194"/>
      <c r="AP235" s="194"/>
      <c r="AQ235" s="194"/>
      <c r="AR235" s="194"/>
      <c r="AS235" s="194"/>
      <c r="AT235" s="194"/>
      <c r="AU235" s="194"/>
      <c r="AV235" s="194"/>
      <c r="AW235" s="194"/>
      <c r="AX235" s="194"/>
      <c r="AY235" s="194"/>
      <c r="AZ235" s="194"/>
      <c r="BA235" s="194"/>
      <c r="BB235" s="194"/>
      <c r="BC235" s="194"/>
      <c r="BD235" s="194"/>
      <c r="BE235" s="194"/>
      <c r="BF235" s="194"/>
      <c r="BG235" s="194"/>
      <c r="BH235" s="194"/>
      <c r="BI235" s="194"/>
      <c r="BJ235" s="194"/>
    </row>
    <row r="236" spans="1:62" s="197" customFormat="1" ht="18" customHeight="1">
      <c r="A236" s="320"/>
      <c r="B236" s="321" t="s">
        <v>151</v>
      </c>
      <c r="C236" s="320" t="s">
        <v>152</v>
      </c>
      <c r="D236" s="320" t="s">
        <v>120</v>
      </c>
      <c r="E236" s="435" t="s">
        <v>386</v>
      </c>
      <c r="F236" s="435"/>
      <c r="G236" s="322" t="s">
        <v>153</v>
      </c>
      <c r="H236" s="321" t="s">
        <v>154</v>
      </c>
      <c r="I236" s="321" t="s">
        <v>1025</v>
      </c>
      <c r="J236" s="344" t="s">
        <v>157</v>
      </c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  <c r="AF236" s="194"/>
      <c r="AG236" s="194"/>
      <c r="AH236" s="194"/>
      <c r="AI236" s="194"/>
      <c r="AJ236" s="194"/>
      <c r="AK236" s="194"/>
      <c r="AL236" s="194"/>
      <c r="AM236" s="194"/>
      <c r="AN236" s="194"/>
      <c r="AO236" s="194"/>
      <c r="AP236" s="194"/>
      <c r="AQ236" s="194"/>
      <c r="AR236" s="194"/>
      <c r="AS236" s="194"/>
      <c r="AT236" s="194"/>
      <c r="AU236" s="194"/>
      <c r="AV236" s="194"/>
      <c r="AW236" s="194"/>
      <c r="AX236" s="194"/>
      <c r="AY236" s="194"/>
      <c r="AZ236" s="194"/>
      <c r="BA236" s="194"/>
      <c r="BB236" s="194"/>
      <c r="BC236" s="194"/>
      <c r="BD236" s="194"/>
      <c r="BE236" s="194"/>
      <c r="BF236" s="194"/>
      <c r="BG236" s="194"/>
      <c r="BH236" s="194"/>
      <c r="BI236" s="194"/>
      <c r="BJ236" s="194"/>
    </row>
    <row r="237" spans="1:62" s="197" customFormat="1" ht="24" customHeight="1">
      <c r="A237" s="323" t="s">
        <v>1264</v>
      </c>
      <c r="B237" s="324" t="s">
        <v>229</v>
      </c>
      <c r="C237" s="323" t="s">
        <v>230</v>
      </c>
      <c r="D237" s="323" t="s">
        <v>231</v>
      </c>
      <c r="E237" s="438" t="s">
        <v>422</v>
      </c>
      <c r="F237" s="438"/>
      <c r="G237" s="325" t="s">
        <v>183</v>
      </c>
      <c r="H237" s="326">
        <v>1</v>
      </c>
      <c r="I237" s="327">
        <v>429.32</v>
      </c>
      <c r="J237" s="345">
        <v>429.32</v>
      </c>
      <c r="K237" s="194"/>
      <c r="L237" s="194"/>
      <c r="M237" s="194"/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  <c r="AC237" s="194"/>
      <c r="AD237" s="194"/>
      <c r="AE237" s="194"/>
      <c r="AF237" s="194"/>
      <c r="AG237" s="194"/>
      <c r="AH237" s="194"/>
      <c r="AI237" s="194"/>
      <c r="AJ237" s="194"/>
      <c r="AK237" s="194"/>
      <c r="AL237" s="194"/>
      <c r="AM237" s="194"/>
      <c r="AN237" s="194"/>
      <c r="AO237" s="194"/>
      <c r="AP237" s="194"/>
      <c r="AQ237" s="194"/>
      <c r="AR237" s="194"/>
      <c r="AS237" s="194"/>
      <c r="AT237" s="194"/>
      <c r="AU237" s="194"/>
      <c r="AV237" s="194"/>
      <c r="AW237" s="194"/>
      <c r="AX237" s="194"/>
      <c r="AY237" s="194"/>
      <c r="AZ237" s="194"/>
      <c r="BA237" s="194"/>
      <c r="BB237" s="194"/>
      <c r="BC237" s="194"/>
      <c r="BD237" s="194"/>
      <c r="BE237" s="194"/>
      <c r="BF237" s="194"/>
      <c r="BG237" s="194"/>
      <c r="BH237" s="194"/>
      <c r="BI237" s="194"/>
      <c r="BJ237" s="194"/>
    </row>
    <row r="238" spans="1:62" s="197" customFormat="1">
      <c r="A238" s="333"/>
      <c r="B238" s="333"/>
      <c r="C238" s="333"/>
      <c r="D238" s="333"/>
      <c r="E238" s="333" t="s">
        <v>1265</v>
      </c>
      <c r="F238" s="334">
        <v>0</v>
      </c>
      <c r="G238" s="333" t="s">
        <v>1266</v>
      </c>
      <c r="H238" s="334">
        <v>0</v>
      </c>
      <c r="I238" s="333" t="s">
        <v>1267</v>
      </c>
      <c r="J238" s="334">
        <v>0</v>
      </c>
      <c r="K238" s="194"/>
      <c r="L238" s="194"/>
      <c r="M238" s="194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  <c r="AF238" s="194"/>
      <c r="AG238" s="194"/>
      <c r="AH238" s="194"/>
      <c r="AI238" s="194"/>
      <c r="AJ238" s="194"/>
      <c r="AK238" s="194"/>
      <c r="AL238" s="194"/>
      <c r="AM238" s="194"/>
      <c r="AN238" s="194"/>
      <c r="AO238" s="194"/>
      <c r="AP238" s="194"/>
      <c r="AQ238" s="194"/>
      <c r="AR238" s="194"/>
      <c r="AS238" s="194"/>
      <c r="AT238" s="194"/>
      <c r="AU238" s="194"/>
      <c r="AV238" s="194"/>
      <c r="AW238" s="194"/>
      <c r="AX238" s="194"/>
      <c r="AY238" s="194"/>
      <c r="AZ238" s="194"/>
      <c r="BA238" s="194"/>
      <c r="BB238" s="194"/>
      <c r="BC238" s="194"/>
      <c r="BD238" s="194"/>
      <c r="BE238" s="194"/>
      <c r="BF238" s="194"/>
      <c r="BG238" s="194"/>
      <c r="BH238" s="194"/>
      <c r="BI238" s="194"/>
      <c r="BJ238" s="194"/>
    </row>
    <row r="239" spans="1:62" s="197" customFormat="1">
      <c r="A239" s="333"/>
      <c r="B239" s="333"/>
      <c r="C239" s="333"/>
      <c r="D239" s="333"/>
      <c r="E239" s="333" t="s">
        <v>1268</v>
      </c>
      <c r="F239" s="334">
        <v>115.61</v>
      </c>
      <c r="G239" s="333"/>
      <c r="H239" s="434" t="s">
        <v>1269</v>
      </c>
      <c r="I239" s="434"/>
      <c r="J239" s="334">
        <v>544.92999999999995</v>
      </c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  <c r="AC239" s="194"/>
      <c r="AD239" s="194"/>
      <c r="AE239" s="194"/>
      <c r="AF239" s="194"/>
      <c r="AG239" s="194"/>
      <c r="AH239" s="194"/>
      <c r="AI239" s="194"/>
      <c r="AJ239" s="194"/>
      <c r="AK239" s="194"/>
      <c r="AL239" s="194"/>
      <c r="AM239" s="194"/>
      <c r="AN239" s="194"/>
      <c r="AO239" s="194"/>
      <c r="AP239" s="194"/>
      <c r="AQ239" s="194"/>
      <c r="AR239" s="194"/>
      <c r="AS239" s="194"/>
      <c r="AT239" s="194"/>
      <c r="AU239" s="194"/>
      <c r="AV239" s="194"/>
      <c r="AW239" s="194"/>
      <c r="AX239" s="194"/>
      <c r="AY239" s="194"/>
      <c r="AZ239" s="194"/>
      <c r="BA239" s="194"/>
      <c r="BB239" s="194"/>
      <c r="BC239" s="194"/>
      <c r="BD239" s="194"/>
      <c r="BE239" s="194"/>
      <c r="BF239" s="194"/>
      <c r="BG239" s="194"/>
      <c r="BH239" s="194"/>
      <c r="BI239" s="194"/>
      <c r="BJ239" s="194"/>
    </row>
    <row r="240" spans="1:62" s="197" customFormat="1" ht="30" customHeight="1" thickBot="1">
      <c r="A240" s="335"/>
      <c r="B240" s="335"/>
      <c r="C240" s="335"/>
      <c r="D240" s="335"/>
      <c r="E240" s="335"/>
      <c r="F240" s="335"/>
      <c r="G240" s="335" t="s">
        <v>1270</v>
      </c>
      <c r="H240" s="336">
        <v>1</v>
      </c>
      <c r="I240" s="335" t="s">
        <v>1271</v>
      </c>
      <c r="J240" s="337">
        <v>544.92999999999995</v>
      </c>
      <c r="K240" s="194"/>
      <c r="L240" s="194"/>
      <c r="M240" s="194"/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  <c r="AC240" s="194"/>
      <c r="AD240" s="194"/>
      <c r="AE240" s="194"/>
      <c r="AF240" s="194"/>
      <c r="AG240" s="194"/>
      <c r="AH240" s="194"/>
      <c r="AI240" s="194"/>
      <c r="AJ240" s="194"/>
      <c r="AK240" s="194"/>
      <c r="AL240" s="194"/>
      <c r="AM240" s="194"/>
      <c r="AN240" s="194"/>
      <c r="AO240" s="194"/>
      <c r="AP240" s="194"/>
      <c r="AQ240" s="194"/>
      <c r="AR240" s="194"/>
      <c r="AS240" s="194"/>
      <c r="AT240" s="194"/>
      <c r="AU240" s="194"/>
      <c r="AV240" s="194"/>
      <c r="AW240" s="194"/>
      <c r="AX240" s="194"/>
      <c r="AY240" s="194"/>
      <c r="AZ240" s="194"/>
      <c r="BA240" s="194"/>
      <c r="BB240" s="194"/>
      <c r="BC240" s="194"/>
      <c r="BD240" s="194"/>
      <c r="BE240" s="194"/>
      <c r="BF240" s="194"/>
      <c r="BG240" s="194"/>
      <c r="BH240" s="194"/>
      <c r="BI240" s="194"/>
      <c r="BJ240" s="194"/>
    </row>
    <row r="241" spans="1:62" s="197" customFormat="1" ht="0.95" customHeight="1" thickTop="1">
      <c r="A241" s="338"/>
      <c r="B241" s="338"/>
      <c r="C241" s="338"/>
      <c r="D241" s="338"/>
      <c r="E241" s="338"/>
      <c r="F241" s="338"/>
      <c r="G241" s="338"/>
      <c r="H241" s="338"/>
      <c r="I241" s="338"/>
      <c r="J241" s="338"/>
      <c r="K241" s="194"/>
      <c r="L241" s="194"/>
      <c r="M241" s="194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  <c r="AD241" s="194"/>
      <c r="AE241" s="194"/>
      <c r="AF241" s="194"/>
      <c r="AG241" s="194"/>
      <c r="AH241" s="194"/>
      <c r="AI241" s="194"/>
      <c r="AJ241" s="194"/>
      <c r="AK241" s="194"/>
      <c r="AL241" s="194"/>
      <c r="AM241" s="194"/>
      <c r="AN241" s="194"/>
      <c r="AO241" s="194"/>
      <c r="AP241" s="194"/>
      <c r="AQ241" s="194"/>
      <c r="AR241" s="194"/>
      <c r="AS241" s="194"/>
      <c r="AT241" s="194"/>
      <c r="AU241" s="194"/>
      <c r="AV241" s="194"/>
      <c r="AW241" s="194"/>
      <c r="AX241" s="194"/>
      <c r="AY241" s="194"/>
      <c r="AZ241" s="194"/>
      <c r="BA241" s="194"/>
      <c r="BB241" s="194"/>
      <c r="BC241" s="194"/>
      <c r="BD241" s="194"/>
      <c r="BE241" s="194"/>
      <c r="BF241" s="194"/>
      <c r="BG241" s="194"/>
      <c r="BH241" s="194"/>
      <c r="BI241" s="194"/>
      <c r="BJ241" s="194"/>
    </row>
    <row r="242" spans="1:62" s="197" customFormat="1" ht="18" customHeight="1">
      <c r="A242" s="320" t="s">
        <v>232</v>
      </c>
      <c r="B242" s="321" t="s">
        <v>151</v>
      </c>
      <c r="C242" s="320" t="s">
        <v>152</v>
      </c>
      <c r="D242" s="320" t="s">
        <v>120</v>
      </c>
      <c r="E242" s="435" t="s">
        <v>386</v>
      </c>
      <c r="F242" s="435"/>
      <c r="G242" s="322" t="s">
        <v>153</v>
      </c>
      <c r="H242" s="321" t="s">
        <v>154</v>
      </c>
      <c r="I242" s="321" t="s">
        <v>1025</v>
      </c>
      <c r="J242" s="344" t="s">
        <v>157</v>
      </c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  <c r="AF242" s="194"/>
      <c r="AG242" s="194"/>
      <c r="AH242" s="194"/>
      <c r="AI242" s="194"/>
      <c r="AJ242" s="194"/>
      <c r="AK242" s="194"/>
      <c r="AL242" s="194"/>
      <c r="AM242" s="194"/>
      <c r="AN242" s="194"/>
      <c r="AO242" s="194"/>
      <c r="AP242" s="194"/>
      <c r="AQ242" s="194"/>
      <c r="AR242" s="194"/>
      <c r="AS242" s="194"/>
      <c r="AT242" s="194"/>
      <c r="AU242" s="194"/>
      <c r="AV242" s="194"/>
      <c r="AW242" s="194"/>
      <c r="AX242" s="194"/>
      <c r="AY242" s="194"/>
      <c r="AZ242" s="194"/>
      <c r="BA242" s="194"/>
      <c r="BB242" s="194"/>
      <c r="BC242" s="194"/>
      <c r="BD242" s="194"/>
      <c r="BE242" s="194"/>
      <c r="BF242" s="194"/>
      <c r="BG242" s="194"/>
      <c r="BH242" s="194"/>
      <c r="BI242" s="194"/>
      <c r="BJ242" s="194"/>
    </row>
    <row r="243" spans="1:62" s="197" customFormat="1" ht="26.1" customHeight="1">
      <c r="A243" s="323" t="s">
        <v>1260</v>
      </c>
      <c r="B243" s="324" t="s">
        <v>233</v>
      </c>
      <c r="C243" s="323" t="s">
        <v>162</v>
      </c>
      <c r="D243" s="323" t="s">
        <v>234</v>
      </c>
      <c r="E243" s="438" t="s">
        <v>1233</v>
      </c>
      <c r="F243" s="438"/>
      <c r="G243" s="325" t="s">
        <v>225</v>
      </c>
      <c r="H243" s="326">
        <v>1</v>
      </c>
      <c r="I243" s="327">
        <v>24.78</v>
      </c>
      <c r="J243" s="345">
        <v>24.78</v>
      </c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  <c r="AF243" s="194"/>
      <c r="AG243" s="194"/>
      <c r="AH243" s="194"/>
      <c r="AI243" s="194"/>
      <c r="AJ243" s="194"/>
      <c r="AK243" s="194"/>
      <c r="AL243" s="194"/>
      <c r="AM243" s="194"/>
      <c r="AN243" s="194"/>
      <c r="AO243" s="194"/>
      <c r="AP243" s="194"/>
      <c r="AQ243" s="194"/>
      <c r="AR243" s="194"/>
      <c r="AS243" s="194"/>
      <c r="AT243" s="194"/>
      <c r="AU243" s="194"/>
      <c r="AV243" s="194"/>
      <c r="AW243" s="194"/>
      <c r="AX243" s="194"/>
      <c r="AY243" s="194"/>
      <c r="AZ243" s="194"/>
      <c r="BA243" s="194"/>
      <c r="BB243" s="194"/>
      <c r="BC243" s="194"/>
      <c r="BD243" s="194"/>
      <c r="BE243" s="194"/>
      <c r="BF243" s="194"/>
      <c r="BG243" s="194"/>
      <c r="BH243" s="194"/>
      <c r="BI243" s="194"/>
      <c r="BJ243" s="194"/>
    </row>
    <row r="244" spans="1:62" s="197" customFormat="1" ht="51.95" customHeight="1">
      <c r="A244" s="328" t="s">
        <v>1261</v>
      </c>
      <c r="B244" s="329" t="s">
        <v>1351</v>
      </c>
      <c r="C244" s="328" t="s">
        <v>162</v>
      </c>
      <c r="D244" s="328" t="s">
        <v>1352</v>
      </c>
      <c r="E244" s="439" t="s">
        <v>1320</v>
      </c>
      <c r="F244" s="439"/>
      <c r="G244" s="330" t="s">
        <v>1324</v>
      </c>
      <c r="H244" s="331">
        <v>0.25</v>
      </c>
      <c r="I244" s="332">
        <v>45.09</v>
      </c>
      <c r="J244" s="346">
        <v>11.27</v>
      </c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  <c r="AF244" s="194"/>
      <c r="AG244" s="194"/>
      <c r="AH244" s="194"/>
      <c r="AI244" s="194"/>
      <c r="AJ244" s="194"/>
      <c r="AK244" s="194"/>
      <c r="AL244" s="194"/>
      <c r="AM244" s="194"/>
      <c r="AN244" s="194"/>
      <c r="AO244" s="194"/>
      <c r="AP244" s="194"/>
      <c r="AQ244" s="194"/>
      <c r="AR244" s="194"/>
      <c r="AS244" s="194"/>
      <c r="AT244" s="194"/>
      <c r="AU244" s="194"/>
      <c r="AV244" s="194"/>
      <c r="AW244" s="194"/>
      <c r="AX244" s="194"/>
      <c r="AY244" s="194"/>
      <c r="AZ244" s="194"/>
      <c r="BA244" s="194"/>
      <c r="BB244" s="194"/>
      <c r="BC244" s="194"/>
      <c r="BD244" s="194"/>
      <c r="BE244" s="194"/>
      <c r="BF244" s="194"/>
      <c r="BG244" s="194"/>
      <c r="BH244" s="194"/>
      <c r="BI244" s="194"/>
      <c r="BJ244" s="194"/>
    </row>
    <row r="245" spans="1:62" s="197" customFormat="1" ht="24" customHeight="1">
      <c r="A245" s="328" t="s">
        <v>1261</v>
      </c>
      <c r="B245" s="329" t="s">
        <v>1279</v>
      </c>
      <c r="C245" s="328" t="s">
        <v>162</v>
      </c>
      <c r="D245" s="328" t="s">
        <v>1280</v>
      </c>
      <c r="E245" s="439" t="s">
        <v>1038</v>
      </c>
      <c r="F245" s="439"/>
      <c r="G245" s="330" t="s">
        <v>168</v>
      </c>
      <c r="H245" s="331">
        <v>0.7</v>
      </c>
      <c r="I245" s="332">
        <v>19.309999999999999</v>
      </c>
      <c r="J245" s="346">
        <v>13.51</v>
      </c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  <c r="AF245" s="194"/>
      <c r="AG245" s="194"/>
      <c r="AH245" s="194"/>
      <c r="AI245" s="194"/>
      <c r="AJ245" s="194"/>
      <c r="AK245" s="194"/>
      <c r="AL245" s="194"/>
      <c r="AM245" s="194"/>
      <c r="AN245" s="194"/>
      <c r="AO245" s="194"/>
      <c r="AP245" s="194"/>
      <c r="AQ245" s="194"/>
      <c r="AR245" s="194"/>
      <c r="AS245" s="194"/>
      <c r="AT245" s="194"/>
      <c r="AU245" s="194"/>
      <c r="AV245" s="194"/>
      <c r="AW245" s="194"/>
      <c r="AX245" s="194"/>
      <c r="AY245" s="194"/>
      <c r="AZ245" s="194"/>
      <c r="BA245" s="194"/>
      <c r="BB245" s="194"/>
      <c r="BC245" s="194"/>
      <c r="BD245" s="194"/>
      <c r="BE245" s="194"/>
      <c r="BF245" s="194"/>
      <c r="BG245" s="194"/>
      <c r="BH245" s="194"/>
      <c r="BI245" s="194"/>
      <c r="BJ245" s="194"/>
    </row>
    <row r="246" spans="1:62" s="197" customFormat="1">
      <c r="A246" s="333"/>
      <c r="B246" s="333"/>
      <c r="C246" s="333"/>
      <c r="D246" s="333"/>
      <c r="E246" s="333" t="s">
        <v>1265</v>
      </c>
      <c r="F246" s="334">
        <v>6.2963573430031321</v>
      </c>
      <c r="G246" s="333" t="s">
        <v>1266</v>
      </c>
      <c r="H246" s="334">
        <v>5.16</v>
      </c>
      <c r="I246" s="333" t="s">
        <v>1267</v>
      </c>
      <c r="J246" s="334">
        <v>11.46</v>
      </c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  <c r="AF246" s="194"/>
      <c r="AG246" s="194"/>
      <c r="AH246" s="194"/>
      <c r="AI246" s="194"/>
      <c r="AJ246" s="194"/>
      <c r="AK246" s="194"/>
      <c r="AL246" s="194"/>
      <c r="AM246" s="194"/>
      <c r="AN246" s="194"/>
      <c r="AO246" s="194"/>
      <c r="AP246" s="194"/>
      <c r="AQ246" s="194"/>
      <c r="AR246" s="194"/>
      <c r="AS246" s="194"/>
      <c r="AT246" s="194"/>
      <c r="AU246" s="194"/>
      <c r="AV246" s="194"/>
      <c r="AW246" s="194"/>
      <c r="AX246" s="194"/>
      <c r="AY246" s="194"/>
      <c r="AZ246" s="194"/>
      <c r="BA246" s="194"/>
      <c r="BB246" s="194"/>
      <c r="BC246" s="194"/>
      <c r="BD246" s="194"/>
      <c r="BE246" s="194"/>
      <c r="BF246" s="194"/>
      <c r="BG246" s="194"/>
      <c r="BH246" s="194"/>
      <c r="BI246" s="194"/>
      <c r="BJ246" s="194"/>
    </row>
    <row r="247" spans="1:62" s="197" customFormat="1">
      <c r="A247" s="333"/>
      <c r="B247" s="333"/>
      <c r="C247" s="333"/>
      <c r="D247" s="333"/>
      <c r="E247" s="333" t="s">
        <v>1268</v>
      </c>
      <c r="F247" s="334">
        <v>6.67</v>
      </c>
      <c r="G247" s="333"/>
      <c r="H247" s="434" t="s">
        <v>1269</v>
      </c>
      <c r="I247" s="434"/>
      <c r="J247" s="334">
        <v>31.45</v>
      </c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  <c r="AF247" s="194"/>
      <c r="AG247" s="194"/>
      <c r="AH247" s="194"/>
      <c r="AI247" s="194"/>
      <c r="AJ247" s="194"/>
      <c r="AK247" s="194"/>
      <c r="AL247" s="194"/>
      <c r="AM247" s="194"/>
      <c r="AN247" s="194"/>
      <c r="AO247" s="194"/>
      <c r="AP247" s="194"/>
      <c r="AQ247" s="194"/>
      <c r="AR247" s="194"/>
      <c r="AS247" s="194"/>
      <c r="AT247" s="194"/>
      <c r="AU247" s="194"/>
      <c r="AV247" s="194"/>
      <c r="AW247" s="194"/>
      <c r="AX247" s="194"/>
      <c r="AY247" s="194"/>
      <c r="AZ247" s="194"/>
      <c r="BA247" s="194"/>
      <c r="BB247" s="194"/>
      <c r="BC247" s="194"/>
      <c r="BD247" s="194"/>
      <c r="BE247" s="194"/>
      <c r="BF247" s="194"/>
      <c r="BG247" s="194"/>
      <c r="BH247" s="194"/>
      <c r="BI247" s="194"/>
      <c r="BJ247" s="194"/>
    </row>
    <row r="248" spans="1:62" s="197" customFormat="1" ht="30" customHeight="1" thickBot="1">
      <c r="A248" s="335"/>
      <c r="B248" s="335"/>
      <c r="C248" s="335"/>
      <c r="D248" s="335"/>
      <c r="E248" s="335"/>
      <c r="F248" s="335"/>
      <c r="G248" s="335" t="s">
        <v>1270</v>
      </c>
      <c r="H248" s="336">
        <v>1.9</v>
      </c>
      <c r="I248" s="335" t="s">
        <v>1271</v>
      </c>
      <c r="J248" s="337">
        <v>59.75</v>
      </c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  <c r="AF248" s="194"/>
      <c r="AG248" s="194"/>
      <c r="AH248" s="194"/>
      <c r="AI248" s="194"/>
      <c r="AJ248" s="194"/>
      <c r="AK248" s="194"/>
      <c r="AL248" s="194"/>
      <c r="AM248" s="194"/>
      <c r="AN248" s="194"/>
      <c r="AO248" s="194"/>
      <c r="AP248" s="194"/>
      <c r="AQ248" s="194"/>
      <c r="AR248" s="194"/>
      <c r="AS248" s="194"/>
      <c r="AT248" s="194"/>
      <c r="AU248" s="194"/>
      <c r="AV248" s="194"/>
      <c r="AW248" s="194"/>
      <c r="AX248" s="194"/>
      <c r="AY248" s="194"/>
      <c r="AZ248" s="194"/>
      <c r="BA248" s="194"/>
      <c r="BB248" s="194"/>
      <c r="BC248" s="194"/>
      <c r="BD248" s="194"/>
      <c r="BE248" s="194"/>
      <c r="BF248" s="194"/>
      <c r="BG248" s="194"/>
      <c r="BH248" s="194"/>
      <c r="BI248" s="194"/>
      <c r="BJ248" s="194"/>
    </row>
    <row r="249" spans="1:62" s="197" customFormat="1" ht="0.95" customHeight="1" thickTop="1">
      <c r="A249" s="338"/>
      <c r="B249" s="338"/>
      <c r="C249" s="338"/>
      <c r="D249" s="338"/>
      <c r="E249" s="338"/>
      <c r="F249" s="338"/>
      <c r="G249" s="338"/>
      <c r="H249" s="338"/>
      <c r="I249" s="338"/>
      <c r="J249" s="338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  <c r="AF249" s="194"/>
      <c r="AG249" s="194"/>
      <c r="AH249" s="194"/>
      <c r="AI249" s="194"/>
      <c r="AJ249" s="194"/>
      <c r="AK249" s="194"/>
      <c r="AL249" s="194"/>
      <c r="AM249" s="194"/>
      <c r="AN249" s="194"/>
      <c r="AO249" s="194"/>
      <c r="AP249" s="194"/>
      <c r="AQ249" s="194"/>
      <c r="AR249" s="194"/>
      <c r="AS249" s="194"/>
      <c r="AT249" s="194"/>
      <c r="AU249" s="194"/>
      <c r="AV249" s="194"/>
      <c r="AW249" s="194"/>
      <c r="AX249" s="194"/>
      <c r="AY249" s="194"/>
      <c r="AZ249" s="194"/>
      <c r="BA249" s="194"/>
      <c r="BB249" s="194"/>
      <c r="BC249" s="194"/>
      <c r="BD249" s="194"/>
      <c r="BE249" s="194"/>
      <c r="BF249" s="194"/>
      <c r="BG249" s="194"/>
      <c r="BH249" s="194"/>
      <c r="BI249" s="194"/>
      <c r="BJ249" s="194"/>
    </row>
    <row r="250" spans="1:62" s="197" customFormat="1" ht="18" customHeight="1">
      <c r="A250" s="320" t="s">
        <v>235</v>
      </c>
      <c r="B250" s="321" t="s">
        <v>151</v>
      </c>
      <c r="C250" s="320" t="s">
        <v>152</v>
      </c>
      <c r="D250" s="320" t="s">
        <v>120</v>
      </c>
      <c r="E250" s="435" t="s">
        <v>386</v>
      </c>
      <c r="F250" s="435"/>
      <c r="G250" s="322" t="s">
        <v>153</v>
      </c>
      <c r="H250" s="321" t="s">
        <v>154</v>
      </c>
      <c r="I250" s="321" t="s">
        <v>1025</v>
      </c>
      <c r="J250" s="344" t="s">
        <v>157</v>
      </c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  <c r="AF250" s="194"/>
      <c r="AG250" s="194"/>
      <c r="AH250" s="194"/>
      <c r="AI250" s="194"/>
      <c r="AJ250" s="194"/>
      <c r="AK250" s="194"/>
      <c r="AL250" s="194"/>
      <c r="AM250" s="194"/>
      <c r="AN250" s="194"/>
      <c r="AO250" s="194"/>
      <c r="AP250" s="194"/>
      <c r="AQ250" s="194"/>
      <c r="AR250" s="194"/>
      <c r="AS250" s="194"/>
      <c r="AT250" s="194"/>
      <c r="AU250" s="194"/>
      <c r="AV250" s="194"/>
      <c r="AW250" s="194"/>
      <c r="AX250" s="194"/>
      <c r="AY250" s="194"/>
      <c r="AZ250" s="194"/>
      <c r="BA250" s="194"/>
      <c r="BB250" s="194"/>
      <c r="BC250" s="194"/>
      <c r="BD250" s="194"/>
      <c r="BE250" s="194"/>
      <c r="BF250" s="194"/>
      <c r="BG250" s="194"/>
      <c r="BH250" s="194"/>
      <c r="BI250" s="194"/>
      <c r="BJ250" s="194"/>
    </row>
    <row r="251" spans="1:62" s="197" customFormat="1" ht="39" customHeight="1">
      <c r="A251" s="323" t="s">
        <v>1260</v>
      </c>
      <c r="B251" s="324" t="s">
        <v>236</v>
      </c>
      <c r="C251" s="323" t="s">
        <v>162</v>
      </c>
      <c r="D251" s="323" t="s">
        <v>237</v>
      </c>
      <c r="E251" s="438" t="s">
        <v>1170</v>
      </c>
      <c r="F251" s="438"/>
      <c r="G251" s="325" t="s">
        <v>238</v>
      </c>
      <c r="H251" s="326">
        <v>1</v>
      </c>
      <c r="I251" s="327">
        <v>2.29</v>
      </c>
      <c r="J251" s="345">
        <v>2.29</v>
      </c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  <c r="AF251" s="194"/>
      <c r="AG251" s="194"/>
      <c r="AH251" s="194"/>
      <c r="AI251" s="194"/>
      <c r="AJ251" s="194"/>
      <c r="AK251" s="194"/>
      <c r="AL251" s="194"/>
      <c r="AM251" s="194"/>
      <c r="AN251" s="194"/>
      <c r="AO251" s="194"/>
      <c r="AP251" s="194"/>
      <c r="AQ251" s="194"/>
      <c r="AR251" s="194"/>
      <c r="AS251" s="194"/>
      <c r="AT251" s="194"/>
      <c r="AU251" s="194"/>
      <c r="AV251" s="194"/>
      <c r="AW251" s="194"/>
      <c r="AX251" s="194"/>
      <c r="AY251" s="194"/>
      <c r="AZ251" s="194"/>
      <c r="BA251" s="194"/>
      <c r="BB251" s="194"/>
      <c r="BC251" s="194"/>
      <c r="BD251" s="194"/>
      <c r="BE251" s="194"/>
      <c r="BF251" s="194"/>
      <c r="BG251" s="194"/>
      <c r="BH251" s="194"/>
      <c r="BI251" s="194"/>
      <c r="BJ251" s="194"/>
    </row>
    <row r="252" spans="1:62" s="197" customFormat="1" ht="65.099999999999994" customHeight="1">
      <c r="A252" s="328" t="s">
        <v>1261</v>
      </c>
      <c r="B252" s="329" t="s">
        <v>1353</v>
      </c>
      <c r="C252" s="328" t="s">
        <v>162</v>
      </c>
      <c r="D252" s="328" t="s">
        <v>1354</v>
      </c>
      <c r="E252" s="439" t="s">
        <v>1320</v>
      </c>
      <c r="F252" s="439"/>
      <c r="G252" s="330" t="s">
        <v>1321</v>
      </c>
      <c r="H252" s="331">
        <v>8.3000000000000001E-3</v>
      </c>
      <c r="I252" s="332">
        <v>253.6</v>
      </c>
      <c r="J252" s="346">
        <v>2.1</v>
      </c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  <c r="AF252" s="194"/>
      <c r="AG252" s="194"/>
      <c r="AH252" s="194"/>
      <c r="AI252" s="194"/>
      <c r="AJ252" s="194"/>
      <c r="AK252" s="194"/>
      <c r="AL252" s="194"/>
      <c r="AM252" s="194"/>
      <c r="AN252" s="194"/>
      <c r="AO252" s="194"/>
      <c r="AP252" s="194"/>
      <c r="AQ252" s="194"/>
      <c r="AR252" s="194"/>
      <c r="AS252" s="194"/>
      <c r="AT252" s="194"/>
      <c r="AU252" s="194"/>
      <c r="AV252" s="194"/>
      <c r="AW252" s="194"/>
      <c r="AX252" s="194"/>
      <c r="AY252" s="194"/>
      <c r="AZ252" s="194"/>
      <c r="BA252" s="194"/>
      <c r="BB252" s="194"/>
      <c r="BC252" s="194"/>
      <c r="BD252" s="194"/>
      <c r="BE252" s="194"/>
      <c r="BF252" s="194"/>
      <c r="BG252" s="194"/>
      <c r="BH252" s="194"/>
      <c r="BI252" s="194"/>
      <c r="BJ252" s="194"/>
    </row>
    <row r="253" spans="1:62" s="197" customFormat="1" ht="65.099999999999994" customHeight="1">
      <c r="A253" s="328" t="s">
        <v>1261</v>
      </c>
      <c r="B253" s="329" t="s">
        <v>1355</v>
      </c>
      <c r="C253" s="328" t="s">
        <v>162</v>
      </c>
      <c r="D253" s="328" t="s">
        <v>1356</v>
      </c>
      <c r="E253" s="439" t="s">
        <v>1320</v>
      </c>
      <c r="F253" s="439"/>
      <c r="G253" s="330" t="s">
        <v>1324</v>
      </c>
      <c r="H253" s="331">
        <v>3.5999999999999999E-3</v>
      </c>
      <c r="I253" s="332">
        <v>52.96</v>
      </c>
      <c r="J253" s="346">
        <v>0.19</v>
      </c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  <c r="AF253" s="194"/>
      <c r="AG253" s="194"/>
      <c r="AH253" s="194"/>
      <c r="AI253" s="194"/>
      <c r="AJ253" s="194"/>
      <c r="AK253" s="194"/>
      <c r="AL253" s="194"/>
      <c r="AM253" s="194"/>
      <c r="AN253" s="194"/>
      <c r="AO253" s="194"/>
      <c r="AP253" s="194"/>
      <c r="AQ253" s="194"/>
      <c r="AR253" s="194"/>
      <c r="AS253" s="194"/>
      <c r="AT253" s="194"/>
      <c r="AU253" s="194"/>
      <c r="AV253" s="194"/>
      <c r="AW253" s="194"/>
      <c r="AX253" s="194"/>
      <c r="AY253" s="194"/>
      <c r="AZ253" s="194"/>
      <c r="BA253" s="194"/>
      <c r="BB253" s="194"/>
      <c r="BC253" s="194"/>
      <c r="BD253" s="194"/>
      <c r="BE253" s="194"/>
      <c r="BF253" s="194"/>
      <c r="BG253" s="194"/>
      <c r="BH253" s="194"/>
      <c r="BI253" s="194"/>
      <c r="BJ253" s="194"/>
    </row>
    <row r="254" spans="1:62" s="197" customFormat="1">
      <c r="A254" s="333"/>
      <c r="B254" s="333"/>
      <c r="C254" s="333"/>
      <c r="D254" s="333"/>
      <c r="E254" s="333" t="s">
        <v>1265</v>
      </c>
      <c r="F254" s="334">
        <v>8.2413054227789675E-2</v>
      </c>
      <c r="G254" s="333" t="s">
        <v>1266</v>
      </c>
      <c r="H254" s="334">
        <v>7.0000000000000007E-2</v>
      </c>
      <c r="I254" s="333" t="s">
        <v>1267</v>
      </c>
      <c r="J254" s="334">
        <v>0.15</v>
      </c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  <c r="AF254" s="194"/>
      <c r="AG254" s="194"/>
      <c r="AH254" s="194"/>
      <c r="AI254" s="194"/>
      <c r="AJ254" s="194"/>
      <c r="AK254" s="194"/>
      <c r="AL254" s="194"/>
      <c r="AM254" s="194"/>
      <c r="AN254" s="194"/>
      <c r="AO254" s="194"/>
      <c r="AP254" s="194"/>
      <c r="AQ254" s="194"/>
      <c r="AR254" s="194"/>
      <c r="AS254" s="194"/>
      <c r="AT254" s="194"/>
      <c r="AU254" s="194"/>
      <c r="AV254" s="194"/>
      <c r="AW254" s="194"/>
      <c r="AX254" s="194"/>
      <c r="AY254" s="194"/>
      <c r="AZ254" s="194"/>
      <c r="BA254" s="194"/>
      <c r="BB254" s="194"/>
      <c r="BC254" s="194"/>
      <c r="BD254" s="194"/>
      <c r="BE254" s="194"/>
      <c r="BF254" s="194"/>
      <c r="BG254" s="194"/>
      <c r="BH254" s="194"/>
      <c r="BI254" s="194"/>
      <c r="BJ254" s="194"/>
    </row>
    <row r="255" spans="1:62" s="197" customFormat="1">
      <c r="A255" s="333"/>
      <c r="B255" s="333"/>
      <c r="C255" s="333"/>
      <c r="D255" s="333"/>
      <c r="E255" s="333" t="s">
        <v>1268</v>
      </c>
      <c r="F255" s="334">
        <v>0.61</v>
      </c>
      <c r="G255" s="333"/>
      <c r="H255" s="434" t="s">
        <v>1269</v>
      </c>
      <c r="I255" s="434"/>
      <c r="J255" s="334">
        <v>2.9</v>
      </c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  <c r="AF255" s="194"/>
      <c r="AG255" s="194"/>
      <c r="AH255" s="194"/>
      <c r="AI255" s="194"/>
      <c r="AJ255" s="194"/>
      <c r="AK255" s="194"/>
      <c r="AL255" s="194"/>
      <c r="AM255" s="194"/>
      <c r="AN255" s="194"/>
      <c r="AO255" s="194"/>
      <c r="AP255" s="194"/>
      <c r="AQ255" s="194"/>
      <c r="AR255" s="194"/>
      <c r="AS255" s="194"/>
      <c r="AT255" s="194"/>
      <c r="AU255" s="194"/>
      <c r="AV255" s="194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4"/>
      <c r="BG255" s="194"/>
      <c r="BH255" s="194"/>
      <c r="BI255" s="194"/>
      <c r="BJ255" s="194"/>
    </row>
    <row r="256" spans="1:62" s="197" customFormat="1" ht="30" customHeight="1" thickBot="1">
      <c r="A256" s="335"/>
      <c r="B256" s="335"/>
      <c r="C256" s="335"/>
      <c r="D256" s="335"/>
      <c r="E256" s="335"/>
      <c r="F256" s="335"/>
      <c r="G256" s="335" t="s">
        <v>1270</v>
      </c>
      <c r="H256" s="336">
        <v>66.09</v>
      </c>
      <c r="I256" s="335" t="s">
        <v>1271</v>
      </c>
      <c r="J256" s="337">
        <v>191.66</v>
      </c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  <c r="AF256" s="194"/>
      <c r="AG256" s="194"/>
      <c r="AH256" s="194"/>
      <c r="AI256" s="194"/>
      <c r="AJ256" s="194"/>
      <c r="AK256" s="194"/>
      <c r="AL256" s="194"/>
      <c r="AM256" s="194"/>
      <c r="AN256" s="194"/>
      <c r="AO256" s="194"/>
      <c r="AP256" s="194"/>
      <c r="AQ256" s="194"/>
      <c r="AR256" s="194"/>
      <c r="AS256" s="194"/>
      <c r="AT256" s="194"/>
      <c r="AU256" s="194"/>
      <c r="AV256" s="194"/>
      <c r="AW256" s="194"/>
      <c r="AX256" s="194"/>
      <c r="AY256" s="194"/>
      <c r="AZ256" s="194"/>
      <c r="BA256" s="194"/>
      <c r="BB256" s="194"/>
      <c r="BC256" s="194"/>
      <c r="BD256" s="194"/>
      <c r="BE256" s="194"/>
      <c r="BF256" s="194"/>
      <c r="BG256" s="194"/>
      <c r="BH256" s="194"/>
      <c r="BI256" s="194"/>
      <c r="BJ256" s="194"/>
    </row>
    <row r="257" spans="1:62" s="197" customFormat="1" ht="0.95" customHeight="1" thickTop="1">
      <c r="A257" s="338"/>
      <c r="B257" s="338"/>
      <c r="C257" s="338"/>
      <c r="D257" s="338"/>
      <c r="E257" s="338"/>
      <c r="F257" s="338"/>
      <c r="G257" s="338"/>
      <c r="H257" s="338"/>
      <c r="I257" s="338"/>
      <c r="J257" s="338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  <c r="AF257" s="194"/>
      <c r="AG257" s="194"/>
      <c r="AH257" s="194"/>
      <c r="AI257" s="194"/>
      <c r="AJ257" s="194"/>
      <c r="AK257" s="194"/>
      <c r="AL257" s="194"/>
      <c r="AM257" s="194"/>
      <c r="AN257" s="194"/>
      <c r="AO257" s="194"/>
      <c r="AP257" s="194"/>
      <c r="AQ257" s="194"/>
      <c r="AR257" s="194"/>
      <c r="AS257" s="194"/>
      <c r="AT257" s="194"/>
      <c r="AU257" s="194"/>
      <c r="AV257" s="194"/>
      <c r="AW257" s="194"/>
      <c r="AX257" s="194"/>
      <c r="AY257" s="194"/>
      <c r="AZ257" s="194"/>
      <c r="BA257" s="194"/>
      <c r="BB257" s="194"/>
      <c r="BC257" s="194"/>
      <c r="BD257" s="194"/>
      <c r="BE257" s="194"/>
      <c r="BF257" s="194"/>
      <c r="BG257" s="194"/>
      <c r="BH257" s="194"/>
      <c r="BI257" s="194"/>
      <c r="BJ257" s="194"/>
    </row>
    <row r="258" spans="1:62" s="197" customFormat="1" ht="24" customHeight="1">
      <c r="A258" s="318" t="s">
        <v>239</v>
      </c>
      <c r="B258" s="318"/>
      <c r="C258" s="318"/>
      <c r="D258" s="318" t="s">
        <v>240</v>
      </c>
      <c r="E258" s="318"/>
      <c r="F258" s="437"/>
      <c r="G258" s="437"/>
      <c r="H258" s="319"/>
      <c r="I258" s="318"/>
      <c r="J258" s="343">
        <v>86277.38</v>
      </c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  <c r="AF258" s="194"/>
      <c r="AG258" s="194"/>
      <c r="AH258" s="194"/>
      <c r="AI258" s="194"/>
      <c r="AJ258" s="194"/>
      <c r="AK258" s="194"/>
      <c r="AL258" s="194"/>
      <c r="AM258" s="194"/>
      <c r="AN258" s="194"/>
      <c r="AO258" s="194"/>
      <c r="AP258" s="194"/>
      <c r="AQ258" s="194"/>
      <c r="AR258" s="194"/>
      <c r="AS258" s="194"/>
      <c r="AT258" s="194"/>
      <c r="AU258" s="194"/>
      <c r="AV258" s="194"/>
      <c r="AW258" s="194"/>
      <c r="AX258" s="194"/>
      <c r="AY258" s="194"/>
      <c r="AZ258" s="194"/>
      <c r="BA258" s="194"/>
      <c r="BB258" s="194"/>
      <c r="BC258" s="194"/>
      <c r="BD258" s="194"/>
      <c r="BE258" s="194"/>
      <c r="BF258" s="194"/>
      <c r="BG258" s="194"/>
      <c r="BH258" s="194"/>
      <c r="BI258" s="194"/>
      <c r="BJ258" s="194"/>
    </row>
    <row r="259" spans="1:62" s="197" customFormat="1" ht="24" customHeight="1">
      <c r="A259" s="318" t="s">
        <v>241</v>
      </c>
      <c r="B259" s="318"/>
      <c r="C259" s="318"/>
      <c r="D259" s="318" t="s">
        <v>242</v>
      </c>
      <c r="E259" s="318"/>
      <c r="F259" s="437"/>
      <c r="G259" s="437"/>
      <c r="H259" s="319"/>
      <c r="I259" s="318"/>
      <c r="J259" s="343">
        <v>950.87</v>
      </c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  <c r="AF259" s="194"/>
      <c r="AG259" s="194"/>
      <c r="AH259" s="194"/>
      <c r="AI259" s="194"/>
      <c r="AJ259" s="194"/>
      <c r="AK259" s="194"/>
      <c r="AL259" s="194"/>
      <c r="AM259" s="194"/>
      <c r="AN259" s="194"/>
      <c r="AO259" s="194"/>
      <c r="AP259" s="194"/>
      <c r="AQ259" s="194"/>
      <c r="AR259" s="194"/>
      <c r="AS259" s="194"/>
      <c r="AT259" s="194"/>
      <c r="AU259" s="194"/>
      <c r="AV259" s="194"/>
      <c r="AW259" s="194"/>
      <c r="AX259" s="194"/>
      <c r="AY259" s="194"/>
      <c r="AZ259" s="194"/>
      <c r="BA259" s="194"/>
      <c r="BB259" s="194"/>
      <c r="BC259" s="194"/>
      <c r="BD259" s="194"/>
      <c r="BE259" s="194"/>
      <c r="BF259" s="194"/>
      <c r="BG259" s="194"/>
      <c r="BH259" s="194"/>
      <c r="BI259" s="194"/>
      <c r="BJ259" s="194"/>
    </row>
    <row r="260" spans="1:62" s="197" customFormat="1" ht="18" customHeight="1">
      <c r="A260" s="320" t="s">
        <v>243</v>
      </c>
      <c r="B260" s="321" t="s">
        <v>151</v>
      </c>
      <c r="C260" s="320" t="s">
        <v>152</v>
      </c>
      <c r="D260" s="320" t="s">
        <v>120</v>
      </c>
      <c r="E260" s="435" t="s">
        <v>386</v>
      </c>
      <c r="F260" s="435"/>
      <c r="G260" s="322" t="s">
        <v>153</v>
      </c>
      <c r="H260" s="321" t="s">
        <v>154</v>
      </c>
      <c r="I260" s="321" t="s">
        <v>1025</v>
      </c>
      <c r="J260" s="344" t="s">
        <v>157</v>
      </c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  <c r="AF260" s="194"/>
      <c r="AG260" s="194"/>
      <c r="AH260" s="194"/>
      <c r="AI260" s="194"/>
      <c r="AJ260" s="194"/>
      <c r="AK260" s="194"/>
      <c r="AL260" s="194"/>
      <c r="AM260" s="194"/>
      <c r="AN260" s="194"/>
      <c r="AO260" s="194"/>
      <c r="AP260" s="194"/>
      <c r="AQ260" s="194"/>
      <c r="AR260" s="194"/>
      <c r="AS260" s="194"/>
      <c r="AT260" s="194"/>
      <c r="AU260" s="194"/>
      <c r="AV260" s="194"/>
      <c r="AW260" s="194"/>
      <c r="AX260" s="194"/>
      <c r="AY260" s="194"/>
      <c r="AZ260" s="194"/>
      <c r="BA260" s="194"/>
      <c r="BB260" s="194"/>
      <c r="BC260" s="194"/>
      <c r="BD260" s="194"/>
      <c r="BE260" s="194"/>
      <c r="BF260" s="194"/>
      <c r="BG260" s="194"/>
      <c r="BH260" s="194"/>
      <c r="BI260" s="194"/>
      <c r="BJ260" s="194"/>
    </row>
    <row r="261" spans="1:62" s="197" customFormat="1" ht="24" customHeight="1">
      <c r="A261" s="323" t="s">
        <v>1260</v>
      </c>
      <c r="B261" s="324" t="s">
        <v>244</v>
      </c>
      <c r="C261" s="323" t="s">
        <v>223</v>
      </c>
      <c r="D261" s="323" t="s">
        <v>245</v>
      </c>
      <c r="E261" s="438">
        <v>42</v>
      </c>
      <c r="F261" s="438"/>
      <c r="G261" s="325" t="s">
        <v>246</v>
      </c>
      <c r="H261" s="326">
        <v>1</v>
      </c>
      <c r="I261" s="327">
        <v>193.3</v>
      </c>
      <c r="J261" s="345">
        <v>193.3</v>
      </c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  <c r="AF261" s="194"/>
      <c r="AG261" s="194"/>
      <c r="AH261" s="194"/>
      <c r="AI261" s="194"/>
      <c r="AJ261" s="194"/>
      <c r="AK261" s="194"/>
      <c r="AL261" s="194"/>
      <c r="AM261" s="194"/>
      <c r="AN261" s="194"/>
      <c r="AO261" s="194"/>
      <c r="AP261" s="194"/>
      <c r="AQ261" s="194"/>
      <c r="AR261" s="194"/>
      <c r="AS261" s="194"/>
      <c r="AT261" s="194"/>
      <c r="AU261" s="194"/>
      <c r="AV261" s="194"/>
      <c r="AW261" s="194"/>
      <c r="AX261" s="194"/>
      <c r="AY261" s="194"/>
      <c r="AZ261" s="194"/>
      <c r="BA261" s="194"/>
      <c r="BB261" s="194"/>
      <c r="BC261" s="194"/>
      <c r="BD261" s="194"/>
      <c r="BE261" s="194"/>
      <c r="BF261" s="194"/>
      <c r="BG261" s="194"/>
      <c r="BH261" s="194"/>
      <c r="BI261" s="194"/>
      <c r="BJ261" s="194"/>
    </row>
    <row r="262" spans="1:62" s="197" customFormat="1" ht="15" customHeight="1">
      <c r="A262" s="435" t="s">
        <v>15</v>
      </c>
      <c r="B262" s="440" t="s">
        <v>151</v>
      </c>
      <c r="C262" s="435" t="s">
        <v>152</v>
      </c>
      <c r="D262" s="435" t="s">
        <v>1288</v>
      </c>
      <c r="E262" s="440" t="s">
        <v>1303</v>
      </c>
      <c r="F262" s="443" t="s">
        <v>1289</v>
      </c>
      <c r="G262" s="440"/>
      <c r="H262" s="443" t="s">
        <v>1290</v>
      </c>
      <c r="I262" s="440"/>
      <c r="J262" s="441" t="s">
        <v>1292</v>
      </c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  <c r="AF262" s="194"/>
      <c r="AG262" s="194"/>
      <c r="AH262" s="194"/>
      <c r="AI262" s="194"/>
      <c r="AJ262" s="194"/>
      <c r="AK262" s="194"/>
      <c r="AL262" s="194"/>
      <c r="AM262" s="194"/>
      <c r="AN262" s="194"/>
      <c r="AO262" s="194"/>
      <c r="AP262" s="194"/>
      <c r="AQ262" s="194"/>
      <c r="AR262" s="194"/>
      <c r="AS262" s="194"/>
      <c r="AT262" s="194"/>
      <c r="AU262" s="194"/>
      <c r="AV262" s="194"/>
      <c r="AW262" s="194"/>
      <c r="AX262" s="194"/>
      <c r="AY262" s="194"/>
      <c r="AZ262" s="194"/>
      <c r="BA262" s="194"/>
      <c r="BB262" s="194"/>
      <c r="BC262" s="194"/>
      <c r="BD262" s="194"/>
      <c r="BE262" s="194"/>
      <c r="BF262" s="194"/>
      <c r="BG262" s="194"/>
      <c r="BH262" s="194"/>
      <c r="BI262" s="194"/>
      <c r="BJ262" s="194"/>
    </row>
    <row r="263" spans="1:62" s="197" customFormat="1" ht="15" customHeight="1">
      <c r="A263" s="440"/>
      <c r="B263" s="440"/>
      <c r="C263" s="440"/>
      <c r="D263" s="440"/>
      <c r="E263" s="440"/>
      <c r="F263" s="321" t="s">
        <v>1293</v>
      </c>
      <c r="G263" s="321" t="s">
        <v>1294</v>
      </c>
      <c r="H263" s="321" t="s">
        <v>1293</v>
      </c>
      <c r="I263" s="321" t="s">
        <v>1294</v>
      </c>
      <c r="J263" s="441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  <c r="AF263" s="194"/>
      <c r="AG263" s="194"/>
      <c r="AH263" s="194"/>
      <c r="AI263" s="194"/>
      <c r="AJ263" s="194"/>
      <c r="AK263" s="194"/>
      <c r="AL263" s="194"/>
      <c r="AM263" s="194"/>
      <c r="AN263" s="194"/>
      <c r="AO263" s="194"/>
      <c r="AP263" s="194"/>
      <c r="AQ263" s="194"/>
      <c r="AR263" s="194"/>
      <c r="AS263" s="194"/>
      <c r="AT263" s="194"/>
      <c r="AU263" s="194"/>
      <c r="AV263" s="194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  <c r="BJ263" s="194"/>
    </row>
    <row r="264" spans="1:62" s="197" customFormat="1" ht="24" customHeight="1">
      <c r="A264" s="328" t="s">
        <v>1264</v>
      </c>
      <c r="B264" s="329">
        <v>30026</v>
      </c>
      <c r="C264" s="328" t="s">
        <v>223</v>
      </c>
      <c r="D264" s="328" t="s">
        <v>662</v>
      </c>
      <c r="E264" s="331">
        <v>1</v>
      </c>
      <c r="F264" s="332">
        <v>0.5</v>
      </c>
      <c r="G264" s="332">
        <v>0.5</v>
      </c>
      <c r="H264" s="339">
        <v>55</v>
      </c>
      <c r="I264" s="339">
        <v>16.5</v>
      </c>
      <c r="J264" s="347">
        <v>35.75</v>
      </c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  <c r="AF264" s="194"/>
      <c r="AG264" s="194"/>
      <c r="AH264" s="194"/>
      <c r="AI264" s="194"/>
      <c r="AJ264" s="194"/>
      <c r="AK264" s="194"/>
      <c r="AL264" s="194"/>
      <c r="AM264" s="194"/>
      <c r="AN264" s="194"/>
      <c r="AO264" s="194"/>
      <c r="AP264" s="194"/>
      <c r="AQ264" s="194"/>
      <c r="AR264" s="194"/>
      <c r="AS264" s="194"/>
      <c r="AT264" s="194"/>
      <c r="AU264" s="194"/>
      <c r="AV264" s="194"/>
      <c r="AW264" s="194"/>
      <c r="AX264" s="194"/>
      <c r="AY264" s="194"/>
      <c r="AZ264" s="194"/>
      <c r="BA264" s="194"/>
      <c r="BB264" s="194"/>
      <c r="BC264" s="194"/>
      <c r="BD264" s="194"/>
      <c r="BE264" s="194"/>
      <c r="BF264" s="194"/>
      <c r="BG264" s="194"/>
      <c r="BH264" s="194"/>
      <c r="BI264" s="194"/>
      <c r="BJ264" s="194"/>
    </row>
    <row r="265" spans="1:62" s="197" customFormat="1" ht="26.1" customHeight="1">
      <c r="A265" s="328" t="s">
        <v>1264</v>
      </c>
      <c r="B265" s="329">
        <v>30028</v>
      </c>
      <c r="C265" s="328" t="s">
        <v>223</v>
      </c>
      <c r="D265" s="328" t="s">
        <v>762</v>
      </c>
      <c r="E265" s="331">
        <v>1</v>
      </c>
      <c r="F265" s="332">
        <v>0.5</v>
      </c>
      <c r="G265" s="332">
        <v>0.5</v>
      </c>
      <c r="H265" s="339">
        <v>5</v>
      </c>
      <c r="I265" s="339">
        <v>21.11</v>
      </c>
      <c r="J265" s="347">
        <v>13.055</v>
      </c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  <c r="AF265" s="194"/>
      <c r="AG265" s="194"/>
      <c r="AH265" s="194"/>
      <c r="AI265" s="194"/>
      <c r="AJ265" s="194"/>
      <c r="AK265" s="194"/>
      <c r="AL265" s="194"/>
      <c r="AM265" s="194"/>
      <c r="AN265" s="194"/>
      <c r="AO265" s="194"/>
      <c r="AP265" s="194"/>
      <c r="AQ265" s="194"/>
      <c r="AR265" s="194"/>
      <c r="AS265" s="194"/>
      <c r="AT265" s="194"/>
      <c r="AU265" s="194"/>
      <c r="AV265" s="194"/>
      <c r="AW265" s="194"/>
      <c r="AX265" s="194"/>
      <c r="AY265" s="194"/>
      <c r="AZ265" s="194"/>
      <c r="BA265" s="194"/>
      <c r="BB265" s="194"/>
      <c r="BC265" s="194"/>
      <c r="BD265" s="194"/>
      <c r="BE265" s="194"/>
      <c r="BF265" s="194"/>
      <c r="BG265" s="194"/>
      <c r="BH265" s="194"/>
      <c r="BI265" s="194"/>
      <c r="BJ265" s="194"/>
    </row>
    <row r="266" spans="1:62" s="197" customFormat="1" ht="20.100000000000001" customHeight="1">
      <c r="A266" s="442"/>
      <c r="B266" s="442"/>
      <c r="C266" s="442"/>
      <c r="D266" s="442"/>
      <c r="E266" s="442"/>
      <c r="F266" s="442"/>
      <c r="G266" s="442" t="s">
        <v>1357</v>
      </c>
      <c r="H266" s="442"/>
      <c r="I266" s="442"/>
      <c r="J266" s="340">
        <v>48.805</v>
      </c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  <c r="AF266" s="194"/>
      <c r="AG266" s="194"/>
      <c r="AH266" s="194"/>
      <c r="AI266" s="194"/>
      <c r="AJ266" s="194"/>
      <c r="AK266" s="194"/>
      <c r="AL266" s="194"/>
      <c r="AM266" s="194"/>
      <c r="AN266" s="194"/>
      <c r="AO266" s="194"/>
      <c r="AP266" s="194"/>
      <c r="AQ266" s="194"/>
      <c r="AR266" s="194"/>
      <c r="AS266" s="194"/>
      <c r="AT266" s="194"/>
      <c r="AU266" s="194"/>
      <c r="AV266" s="194"/>
      <c r="AW266" s="194"/>
      <c r="AX266" s="194"/>
      <c r="AY266" s="194"/>
      <c r="AZ266" s="194"/>
      <c r="BA266" s="194"/>
      <c r="BB266" s="194"/>
      <c r="BC266" s="194"/>
      <c r="BD266" s="194"/>
      <c r="BE266" s="194"/>
      <c r="BF266" s="194"/>
      <c r="BG266" s="194"/>
      <c r="BH266" s="194"/>
      <c r="BI266" s="194"/>
      <c r="BJ266" s="194"/>
    </row>
    <row r="267" spans="1:62" s="197" customFormat="1" ht="20.100000000000001" customHeight="1">
      <c r="A267" s="320" t="s">
        <v>17</v>
      </c>
      <c r="B267" s="321" t="s">
        <v>151</v>
      </c>
      <c r="C267" s="320" t="s">
        <v>152</v>
      </c>
      <c r="D267" s="320" t="s">
        <v>401</v>
      </c>
      <c r="E267" s="321" t="s">
        <v>1303</v>
      </c>
      <c r="F267" s="440" t="s">
        <v>1343</v>
      </c>
      <c r="G267" s="440"/>
      <c r="H267" s="440"/>
      <c r="I267" s="440"/>
      <c r="J267" s="344" t="s">
        <v>1292</v>
      </c>
      <c r="K267" s="194"/>
      <c r="L267" s="194"/>
      <c r="M267" s="194"/>
      <c r="N267" s="194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  <c r="AA267" s="194"/>
      <c r="AB267" s="194"/>
      <c r="AC267" s="194"/>
      <c r="AD267" s="194"/>
      <c r="AE267" s="194"/>
      <c r="AF267" s="194"/>
      <c r="AG267" s="194"/>
      <c r="AH267" s="194"/>
      <c r="AI267" s="194"/>
      <c r="AJ267" s="194"/>
      <c r="AK267" s="194"/>
      <c r="AL267" s="194"/>
      <c r="AM267" s="194"/>
      <c r="AN267" s="194"/>
      <c r="AO267" s="194"/>
      <c r="AP267" s="194"/>
      <c r="AQ267" s="194"/>
      <c r="AR267" s="194"/>
      <c r="AS267" s="194"/>
      <c r="AT267" s="194"/>
      <c r="AU267" s="194"/>
      <c r="AV267" s="194"/>
      <c r="AW267" s="194"/>
      <c r="AX267" s="194"/>
      <c r="AY267" s="194"/>
      <c r="AZ267" s="194"/>
      <c r="BA267" s="194"/>
      <c r="BB267" s="194"/>
      <c r="BC267" s="194"/>
      <c r="BD267" s="194"/>
      <c r="BE267" s="194"/>
      <c r="BF267" s="194"/>
      <c r="BG267" s="194"/>
      <c r="BH267" s="194"/>
      <c r="BI267" s="194"/>
      <c r="BJ267" s="194"/>
    </row>
    <row r="268" spans="1:62" s="197" customFormat="1" ht="24" customHeight="1">
      <c r="A268" s="328" t="s">
        <v>1264</v>
      </c>
      <c r="B268" s="329">
        <v>20000</v>
      </c>
      <c r="C268" s="328" t="s">
        <v>223</v>
      </c>
      <c r="D268" s="328" t="s">
        <v>734</v>
      </c>
      <c r="E268" s="331">
        <v>1</v>
      </c>
      <c r="F268" s="328"/>
      <c r="G268" s="328"/>
      <c r="H268" s="328"/>
      <c r="I268" s="339">
        <v>16.97</v>
      </c>
      <c r="J268" s="347">
        <v>16.97</v>
      </c>
      <c r="K268" s="194"/>
      <c r="L268" s="194"/>
      <c r="M268" s="194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  <c r="AC268" s="194"/>
      <c r="AD268" s="194"/>
      <c r="AE268" s="194"/>
      <c r="AF268" s="194"/>
      <c r="AG268" s="194"/>
      <c r="AH268" s="194"/>
      <c r="AI268" s="194"/>
      <c r="AJ268" s="194"/>
      <c r="AK268" s="194"/>
      <c r="AL268" s="194"/>
      <c r="AM268" s="194"/>
      <c r="AN268" s="194"/>
      <c r="AO268" s="194"/>
      <c r="AP268" s="194"/>
      <c r="AQ268" s="194"/>
      <c r="AR268" s="194"/>
      <c r="AS268" s="194"/>
      <c r="AT268" s="194"/>
      <c r="AU268" s="194"/>
      <c r="AV268" s="194"/>
      <c r="AW268" s="194"/>
      <c r="AX268" s="194"/>
      <c r="AY268" s="194"/>
      <c r="AZ268" s="194"/>
      <c r="BA268" s="194"/>
      <c r="BB268" s="194"/>
      <c r="BC268" s="194"/>
      <c r="BD268" s="194"/>
      <c r="BE268" s="194"/>
      <c r="BF268" s="194"/>
      <c r="BG268" s="194"/>
      <c r="BH268" s="194"/>
      <c r="BI268" s="194"/>
      <c r="BJ268" s="194"/>
    </row>
    <row r="269" spans="1:62" s="197" customFormat="1" ht="24" customHeight="1">
      <c r="A269" s="328" t="s">
        <v>1264</v>
      </c>
      <c r="B269" s="329">
        <v>20002</v>
      </c>
      <c r="C269" s="328" t="s">
        <v>223</v>
      </c>
      <c r="D269" s="328" t="s">
        <v>678</v>
      </c>
      <c r="E269" s="331">
        <v>0.5</v>
      </c>
      <c r="F269" s="328"/>
      <c r="G269" s="328"/>
      <c r="H269" s="328"/>
      <c r="I269" s="339">
        <v>19.97</v>
      </c>
      <c r="J269" s="347">
        <v>9.9849999999999994</v>
      </c>
      <c r="K269" s="194"/>
      <c r="L269" s="194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  <c r="AC269" s="194"/>
      <c r="AD269" s="194"/>
      <c r="AE269" s="194"/>
      <c r="AF269" s="194"/>
      <c r="AG269" s="194"/>
      <c r="AH269" s="194"/>
      <c r="AI269" s="194"/>
      <c r="AJ269" s="194"/>
      <c r="AK269" s="194"/>
      <c r="AL269" s="194"/>
      <c r="AM269" s="194"/>
      <c r="AN269" s="194"/>
      <c r="AO269" s="194"/>
      <c r="AP269" s="194"/>
      <c r="AQ269" s="194"/>
      <c r="AR269" s="194"/>
      <c r="AS269" s="194"/>
      <c r="AT269" s="194"/>
      <c r="AU269" s="194"/>
      <c r="AV269" s="194"/>
      <c r="AW269" s="194"/>
      <c r="AX269" s="194"/>
      <c r="AY269" s="194"/>
      <c r="AZ269" s="194"/>
      <c r="BA269" s="194"/>
      <c r="BB269" s="194"/>
      <c r="BC269" s="194"/>
      <c r="BD269" s="194"/>
      <c r="BE269" s="194"/>
      <c r="BF269" s="194"/>
      <c r="BG269" s="194"/>
      <c r="BH269" s="194"/>
      <c r="BI269" s="194"/>
      <c r="BJ269" s="194"/>
    </row>
    <row r="270" spans="1:62" s="197" customFormat="1" ht="24" customHeight="1">
      <c r="A270" s="328" t="s">
        <v>1264</v>
      </c>
      <c r="B270" s="329">
        <v>20003</v>
      </c>
      <c r="C270" s="328" t="s">
        <v>223</v>
      </c>
      <c r="D270" s="328" t="s">
        <v>564</v>
      </c>
      <c r="E270" s="331">
        <v>2</v>
      </c>
      <c r="F270" s="328"/>
      <c r="G270" s="328"/>
      <c r="H270" s="328"/>
      <c r="I270" s="339">
        <v>12.85</v>
      </c>
      <c r="J270" s="347">
        <v>25.7</v>
      </c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  <c r="AF270" s="194"/>
      <c r="AG270" s="194"/>
      <c r="AH270" s="194"/>
      <c r="AI270" s="194"/>
      <c r="AJ270" s="194"/>
      <c r="AK270" s="194"/>
      <c r="AL270" s="194"/>
      <c r="AM270" s="194"/>
      <c r="AN270" s="194"/>
      <c r="AO270" s="194"/>
      <c r="AP270" s="194"/>
      <c r="AQ270" s="194"/>
      <c r="AR270" s="194"/>
      <c r="AS270" s="194"/>
      <c r="AT270" s="194"/>
      <c r="AU270" s="194"/>
      <c r="AV270" s="194"/>
      <c r="AW270" s="194"/>
      <c r="AX270" s="194"/>
      <c r="AY270" s="194"/>
      <c r="AZ270" s="194"/>
      <c r="BA270" s="194"/>
      <c r="BB270" s="194"/>
      <c r="BC270" s="194"/>
      <c r="BD270" s="194"/>
      <c r="BE270" s="194"/>
      <c r="BF270" s="194"/>
      <c r="BG270" s="194"/>
      <c r="BH270" s="194"/>
      <c r="BI270" s="194"/>
      <c r="BJ270" s="194"/>
    </row>
    <row r="271" spans="1:62" s="197" customFormat="1" ht="24" customHeight="1">
      <c r="A271" s="328" t="s">
        <v>1264</v>
      </c>
      <c r="B271" s="329">
        <v>20017</v>
      </c>
      <c r="C271" s="328" t="s">
        <v>223</v>
      </c>
      <c r="D271" s="328" t="s">
        <v>672</v>
      </c>
      <c r="E271" s="331">
        <v>1</v>
      </c>
      <c r="F271" s="328"/>
      <c r="G271" s="328"/>
      <c r="H271" s="328"/>
      <c r="I271" s="339">
        <v>16.97</v>
      </c>
      <c r="J271" s="347">
        <v>16.97</v>
      </c>
      <c r="K271" s="194"/>
      <c r="L271" s="194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  <c r="AF271" s="194"/>
      <c r="AG271" s="194"/>
      <c r="AH271" s="194"/>
      <c r="AI271" s="194"/>
      <c r="AJ271" s="194"/>
      <c r="AK271" s="194"/>
      <c r="AL271" s="194"/>
      <c r="AM271" s="194"/>
      <c r="AN271" s="194"/>
      <c r="AO271" s="194"/>
      <c r="AP271" s="194"/>
      <c r="AQ271" s="194"/>
      <c r="AR271" s="194"/>
      <c r="AS271" s="194"/>
      <c r="AT271" s="194"/>
      <c r="AU271" s="194"/>
      <c r="AV271" s="194"/>
      <c r="AW271" s="194"/>
      <c r="AX271" s="194"/>
      <c r="AY271" s="194"/>
      <c r="AZ271" s="194"/>
      <c r="BA271" s="194"/>
      <c r="BB271" s="194"/>
      <c r="BC271" s="194"/>
      <c r="BD271" s="194"/>
      <c r="BE271" s="194"/>
      <c r="BF271" s="194"/>
      <c r="BG271" s="194"/>
      <c r="BH271" s="194"/>
      <c r="BI271" s="194"/>
      <c r="BJ271" s="194"/>
    </row>
    <row r="272" spans="1:62" s="197" customFormat="1" ht="20.100000000000001" customHeight="1">
      <c r="A272" s="442"/>
      <c r="B272" s="442"/>
      <c r="C272" s="442"/>
      <c r="D272" s="442"/>
      <c r="E272" s="442"/>
      <c r="F272" s="442"/>
      <c r="G272" s="442" t="s">
        <v>1344</v>
      </c>
      <c r="H272" s="442"/>
      <c r="I272" s="442"/>
      <c r="J272" s="340">
        <v>69.625</v>
      </c>
      <c r="K272" s="194"/>
      <c r="L272" s="194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  <c r="AF272" s="194"/>
      <c r="AG272" s="194"/>
      <c r="AH272" s="194"/>
      <c r="AI272" s="194"/>
      <c r="AJ272" s="194"/>
      <c r="AK272" s="194"/>
      <c r="AL272" s="194"/>
      <c r="AM272" s="194"/>
      <c r="AN272" s="194"/>
      <c r="AO272" s="194"/>
      <c r="AP272" s="194"/>
      <c r="AQ272" s="194"/>
      <c r="AR272" s="194"/>
      <c r="AS272" s="194"/>
      <c r="AT272" s="194"/>
      <c r="AU272" s="194"/>
      <c r="AV272" s="194"/>
      <c r="AW272" s="194"/>
      <c r="AX272" s="194"/>
      <c r="AY272" s="194"/>
      <c r="AZ272" s="194"/>
      <c r="BA272" s="194"/>
      <c r="BB272" s="194"/>
      <c r="BC272" s="194"/>
      <c r="BD272" s="194"/>
      <c r="BE272" s="194"/>
      <c r="BF272" s="194"/>
      <c r="BG272" s="194"/>
      <c r="BH272" s="194"/>
      <c r="BI272" s="194"/>
      <c r="BJ272" s="194"/>
    </row>
    <row r="273" spans="1:62" s="197" customFormat="1" ht="20.100000000000001" customHeight="1">
      <c r="A273" s="442"/>
      <c r="B273" s="442"/>
      <c r="C273" s="442"/>
      <c r="D273" s="442"/>
      <c r="E273" s="442"/>
      <c r="F273" s="442"/>
      <c r="G273" s="442" t="s">
        <v>1345</v>
      </c>
      <c r="H273" s="442"/>
      <c r="I273" s="442"/>
      <c r="J273" s="340">
        <v>0</v>
      </c>
      <c r="K273" s="194"/>
      <c r="L273" s="194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  <c r="AF273" s="194"/>
      <c r="AG273" s="194"/>
      <c r="AH273" s="194"/>
      <c r="AI273" s="194"/>
      <c r="AJ273" s="194"/>
      <c r="AK273" s="194"/>
      <c r="AL273" s="194"/>
      <c r="AM273" s="194"/>
      <c r="AN273" s="194"/>
      <c r="AO273" s="194"/>
      <c r="AP273" s="194"/>
      <c r="AQ273" s="194"/>
      <c r="AR273" s="194"/>
      <c r="AS273" s="194"/>
      <c r="AT273" s="194"/>
      <c r="AU273" s="194"/>
      <c r="AV273" s="194"/>
      <c r="AW273" s="194"/>
      <c r="AX273" s="194"/>
      <c r="AY273" s="194"/>
      <c r="AZ273" s="194"/>
      <c r="BA273" s="194"/>
      <c r="BB273" s="194"/>
      <c r="BC273" s="194"/>
      <c r="BD273" s="194"/>
      <c r="BE273" s="194"/>
      <c r="BF273" s="194"/>
      <c r="BG273" s="194"/>
      <c r="BH273" s="194"/>
      <c r="BI273" s="194"/>
      <c r="BJ273" s="194"/>
    </row>
    <row r="274" spans="1:62" s="197" customFormat="1" ht="20.100000000000001" customHeight="1">
      <c r="A274" s="442"/>
      <c r="B274" s="442"/>
      <c r="C274" s="442"/>
      <c r="D274" s="442"/>
      <c r="E274" s="442"/>
      <c r="F274" s="442"/>
      <c r="G274" s="442" t="s">
        <v>1346</v>
      </c>
      <c r="H274" s="442"/>
      <c r="I274" s="442"/>
      <c r="J274" s="340">
        <v>132.69</v>
      </c>
      <c r="K274" s="194"/>
      <c r="L274" s="194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  <c r="AF274" s="194"/>
      <c r="AG274" s="194"/>
      <c r="AH274" s="194"/>
      <c r="AI274" s="194"/>
      <c r="AJ274" s="194"/>
      <c r="AK274" s="194"/>
      <c r="AL274" s="194"/>
      <c r="AM274" s="194"/>
      <c r="AN274" s="194"/>
      <c r="AO274" s="194"/>
      <c r="AP274" s="194"/>
      <c r="AQ274" s="194"/>
      <c r="AR274" s="194"/>
      <c r="AS274" s="194"/>
      <c r="AT274" s="194"/>
      <c r="AU274" s="194"/>
      <c r="AV274" s="194"/>
      <c r="AW274" s="194"/>
      <c r="AX274" s="194"/>
      <c r="AY274" s="194"/>
      <c r="AZ274" s="194"/>
      <c r="BA274" s="194"/>
      <c r="BB274" s="194"/>
      <c r="BC274" s="194"/>
      <c r="BD274" s="194"/>
      <c r="BE274" s="194"/>
      <c r="BF274" s="194"/>
      <c r="BG274" s="194"/>
      <c r="BH274" s="194"/>
      <c r="BI274" s="194"/>
      <c r="BJ274" s="194"/>
    </row>
    <row r="275" spans="1:62" s="197" customFormat="1" ht="20.100000000000001" customHeight="1">
      <c r="A275" s="442"/>
      <c r="B275" s="442"/>
      <c r="C275" s="442"/>
      <c r="D275" s="442"/>
      <c r="E275" s="442"/>
      <c r="F275" s="442"/>
      <c r="G275" s="442" t="s">
        <v>1347</v>
      </c>
      <c r="H275" s="442"/>
      <c r="I275" s="442"/>
      <c r="J275" s="340">
        <v>0</v>
      </c>
      <c r="K275" s="194"/>
      <c r="L275" s="194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  <c r="AF275" s="194"/>
      <c r="AG275" s="194"/>
      <c r="AH275" s="194"/>
      <c r="AI275" s="194"/>
      <c r="AJ275" s="194"/>
      <c r="AK275" s="194"/>
      <c r="AL275" s="194"/>
      <c r="AM275" s="194"/>
      <c r="AN275" s="194"/>
      <c r="AO275" s="194"/>
      <c r="AP275" s="194"/>
      <c r="AQ275" s="194"/>
      <c r="AR275" s="194"/>
      <c r="AS275" s="194"/>
      <c r="AT275" s="194"/>
      <c r="AU275" s="194"/>
      <c r="AV275" s="194"/>
      <c r="AW275" s="194"/>
      <c r="AX275" s="194"/>
      <c r="AY275" s="194"/>
      <c r="AZ275" s="194"/>
      <c r="BA275" s="194"/>
      <c r="BB275" s="194"/>
      <c r="BC275" s="194"/>
      <c r="BD275" s="194"/>
      <c r="BE275" s="194"/>
      <c r="BF275" s="194"/>
      <c r="BG275" s="194"/>
      <c r="BH275" s="194"/>
      <c r="BI275" s="194"/>
      <c r="BJ275" s="194"/>
    </row>
    <row r="276" spans="1:62" s="197" customFormat="1" ht="20.100000000000001" customHeight="1">
      <c r="A276" s="442"/>
      <c r="B276" s="442"/>
      <c r="C276" s="442"/>
      <c r="D276" s="442"/>
      <c r="E276" s="442"/>
      <c r="F276" s="442"/>
      <c r="G276" s="442" t="s">
        <v>1348</v>
      </c>
      <c r="H276" s="442"/>
      <c r="I276" s="442"/>
      <c r="J276" s="340">
        <v>0</v>
      </c>
      <c r="K276" s="194"/>
      <c r="L276" s="194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  <c r="AF276" s="194"/>
      <c r="AG276" s="194"/>
      <c r="AH276" s="194"/>
      <c r="AI276" s="194"/>
      <c r="AJ276" s="194"/>
      <c r="AK276" s="194"/>
      <c r="AL276" s="194"/>
      <c r="AM276" s="194"/>
      <c r="AN276" s="194"/>
      <c r="AO276" s="194"/>
      <c r="AP276" s="194"/>
      <c r="AQ276" s="194"/>
      <c r="AR276" s="194"/>
      <c r="AS276" s="194"/>
      <c r="AT276" s="194"/>
      <c r="AU276" s="194"/>
      <c r="AV276" s="194"/>
      <c r="AW276" s="194"/>
      <c r="AX276" s="194"/>
      <c r="AY276" s="194"/>
      <c r="AZ276" s="194"/>
      <c r="BA276" s="194"/>
      <c r="BB276" s="194"/>
      <c r="BC276" s="194"/>
      <c r="BD276" s="194"/>
      <c r="BE276" s="194"/>
      <c r="BF276" s="194"/>
      <c r="BG276" s="194"/>
      <c r="BH276" s="194"/>
      <c r="BI276" s="194"/>
      <c r="BJ276" s="194"/>
    </row>
    <row r="277" spans="1:62" s="197" customFormat="1" ht="20.100000000000001" customHeight="1">
      <c r="A277" s="442"/>
      <c r="B277" s="442"/>
      <c r="C277" s="442"/>
      <c r="D277" s="442"/>
      <c r="E277" s="442"/>
      <c r="F277" s="442"/>
      <c r="G277" s="442" t="s">
        <v>1349</v>
      </c>
      <c r="H277" s="442"/>
      <c r="I277" s="442"/>
      <c r="J277" s="340">
        <v>2</v>
      </c>
      <c r="K277" s="194"/>
      <c r="L277" s="194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  <c r="AF277" s="194"/>
      <c r="AG277" s="194"/>
      <c r="AH277" s="194"/>
      <c r="AI277" s="194"/>
      <c r="AJ277" s="194"/>
      <c r="AK277" s="194"/>
      <c r="AL277" s="194"/>
      <c r="AM277" s="194"/>
      <c r="AN277" s="194"/>
      <c r="AO277" s="194"/>
      <c r="AP277" s="194"/>
      <c r="AQ277" s="194"/>
      <c r="AR277" s="194"/>
      <c r="AS277" s="194"/>
      <c r="AT277" s="194"/>
      <c r="AU277" s="194"/>
      <c r="AV277" s="194"/>
      <c r="AW277" s="194"/>
      <c r="AX277" s="194"/>
      <c r="AY277" s="194"/>
      <c r="AZ277" s="194"/>
      <c r="BA277" s="194"/>
      <c r="BB277" s="194"/>
      <c r="BC277" s="194"/>
      <c r="BD277" s="194"/>
      <c r="BE277" s="194"/>
      <c r="BF277" s="194"/>
      <c r="BG277" s="194"/>
      <c r="BH277" s="194"/>
      <c r="BI277" s="194"/>
      <c r="BJ277" s="194"/>
    </row>
    <row r="278" spans="1:62" s="197" customFormat="1" ht="20.100000000000001" customHeight="1">
      <c r="A278" s="442"/>
      <c r="B278" s="442"/>
      <c r="C278" s="442"/>
      <c r="D278" s="442"/>
      <c r="E278" s="442"/>
      <c r="F278" s="442"/>
      <c r="G278" s="442" t="s">
        <v>1350</v>
      </c>
      <c r="H278" s="442"/>
      <c r="I278" s="442"/>
      <c r="J278" s="340">
        <v>66.344999999999999</v>
      </c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4"/>
      <c r="AK278" s="194"/>
      <c r="AL278" s="194"/>
      <c r="AM278" s="194"/>
      <c r="AN278" s="194"/>
      <c r="AO278" s="194"/>
      <c r="AP278" s="194"/>
      <c r="AQ278" s="194"/>
      <c r="AR278" s="194"/>
      <c r="AS278" s="194"/>
      <c r="AT278" s="194"/>
      <c r="AU278" s="194"/>
      <c r="AV278" s="194"/>
      <c r="AW278" s="194"/>
      <c r="AX278" s="194"/>
      <c r="AY278" s="194"/>
      <c r="AZ278" s="194"/>
      <c r="BA278" s="194"/>
      <c r="BB278" s="194"/>
      <c r="BC278" s="194"/>
      <c r="BD278" s="194"/>
      <c r="BE278" s="194"/>
      <c r="BF278" s="194"/>
      <c r="BG278" s="194"/>
      <c r="BH278" s="194"/>
      <c r="BI278" s="194"/>
      <c r="BJ278" s="194"/>
    </row>
    <row r="279" spans="1:62" s="197" customFormat="1" ht="20.100000000000001" customHeight="1">
      <c r="A279" s="320" t="s">
        <v>21</v>
      </c>
      <c r="B279" s="321" t="s">
        <v>152</v>
      </c>
      <c r="C279" s="320" t="s">
        <v>151</v>
      </c>
      <c r="D279" s="320" t="s">
        <v>1358</v>
      </c>
      <c r="E279" s="321" t="s">
        <v>1303</v>
      </c>
      <c r="F279" s="321" t="s">
        <v>1296</v>
      </c>
      <c r="G279" s="440" t="s">
        <v>1359</v>
      </c>
      <c r="H279" s="440"/>
      <c r="I279" s="440"/>
      <c r="J279" s="344" t="s">
        <v>1292</v>
      </c>
      <c r="K279" s="194"/>
      <c r="L279" s="194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  <c r="AC279" s="194"/>
      <c r="AD279" s="194"/>
      <c r="AE279" s="194"/>
      <c r="AF279" s="194"/>
      <c r="AG279" s="194"/>
      <c r="AH279" s="194"/>
      <c r="AI279" s="194"/>
      <c r="AJ279" s="194"/>
      <c r="AK279" s="194"/>
      <c r="AL279" s="194"/>
      <c r="AM279" s="194"/>
      <c r="AN279" s="194"/>
      <c r="AO279" s="194"/>
      <c r="AP279" s="194"/>
      <c r="AQ279" s="194"/>
      <c r="AR279" s="194"/>
      <c r="AS279" s="194"/>
      <c r="AT279" s="194"/>
      <c r="AU279" s="194"/>
      <c r="AV279" s="194"/>
      <c r="AW279" s="194"/>
      <c r="AX279" s="194"/>
      <c r="AY279" s="194"/>
      <c r="AZ279" s="194"/>
      <c r="BA279" s="194"/>
      <c r="BB279" s="194"/>
      <c r="BC279" s="194"/>
      <c r="BD279" s="194"/>
      <c r="BE279" s="194"/>
      <c r="BF279" s="194"/>
      <c r="BG279" s="194"/>
      <c r="BH279" s="194"/>
      <c r="BI279" s="194"/>
      <c r="BJ279" s="194"/>
    </row>
    <row r="280" spans="1:62" s="197" customFormat="1" ht="24" customHeight="1">
      <c r="A280" s="328" t="s">
        <v>1314</v>
      </c>
      <c r="B280" s="329" t="s">
        <v>223</v>
      </c>
      <c r="C280" s="328">
        <v>42831</v>
      </c>
      <c r="D280" s="328" t="s">
        <v>1360</v>
      </c>
      <c r="E280" s="331">
        <v>1.2E-2</v>
      </c>
      <c r="F280" s="330" t="s">
        <v>225</v>
      </c>
      <c r="G280" s="444">
        <v>333.07</v>
      </c>
      <c r="H280" s="444"/>
      <c r="I280" s="439"/>
      <c r="J280" s="347">
        <v>3.9967999999999999</v>
      </c>
      <c r="K280" s="194"/>
      <c r="L280" s="194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  <c r="AC280" s="194"/>
      <c r="AD280" s="194"/>
      <c r="AE280" s="194"/>
      <c r="AF280" s="194"/>
      <c r="AG280" s="194"/>
      <c r="AH280" s="194"/>
      <c r="AI280" s="194"/>
      <c r="AJ280" s="194"/>
      <c r="AK280" s="194"/>
      <c r="AL280" s="194"/>
      <c r="AM280" s="194"/>
      <c r="AN280" s="194"/>
      <c r="AO280" s="194"/>
      <c r="AP280" s="194"/>
      <c r="AQ280" s="194"/>
      <c r="AR280" s="194"/>
      <c r="AS280" s="194"/>
      <c r="AT280" s="194"/>
      <c r="AU280" s="194"/>
      <c r="AV280" s="194"/>
      <c r="AW280" s="194"/>
      <c r="AX280" s="194"/>
      <c r="AY280" s="194"/>
      <c r="AZ280" s="194"/>
      <c r="BA280" s="194"/>
      <c r="BB280" s="194"/>
      <c r="BC280" s="194"/>
      <c r="BD280" s="194"/>
      <c r="BE280" s="194"/>
      <c r="BF280" s="194"/>
      <c r="BG280" s="194"/>
      <c r="BH280" s="194"/>
      <c r="BI280" s="194"/>
      <c r="BJ280" s="194"/>
    </row>
    <row r="281" spans="1:62" s="197" customFormat="1" ht="24" customHeight="1">
      <c r="A281" s="328" t="s">
        <v>1314</v>
      </c>
      <c r="B281" s="329" t="s">
        <v>223</v>
      </c>
      <c r="C281" s="328">
        <v>47055</v>
      </c>
      <c r="D281" s="328" t="s">
        <v>1361</v>
      </c>
      <c r="E281" s="331">
        <v>1</v>
      </c>
      <c r="F281" s="330" t="s">
        <v>246</v>
      </c>
      <c r="G281" s="444">
        <v>122.96</v>
      </c>
      <c r="H281" s="444"/>
      <c r="I281" s="439"/>
      <c r="J281" s="347">
        <v>122.96</v>
      </c>
      <c r="K281" s="194"/>
      <c r="L281" s="194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  <c r="AC281" s="194"/>
      <c r="AD281" s="194"/>
      <c r="AE281" s="194"/>
      <c r="AF281" s="194"/>
      <c r="AG281" s="194"/>
      <c r="AH281" s="194"/>
      <c r="AI281" s="194"/>
      <c r="AJ281" s="194"/>
      <c r="AK281" s="194"/>
      <c r="AL281" s="194"/>
      <c r="AM281" s="194"/>
      <c r="AN281" s="194"/>
      <c r="AO281" s="194"/>
      <c r="AP281" s="194"/>
      <c r="AQ281" s="194"/>
      <c r="AR281" s="194"/>
      <c r="AS281" s="194"/>
      <c r="AT281" s="194"/>
      <c r="AU281" s="194"/>
      <c r="AV281" s="194"/>
      <c r="AW281" s="194"/>
      <c r="AX281" s="194"/>
      <c r="AY281" s="194"/>
      <c r="AZ281" s="194"/>
      <c r="BA281" s="194"/>
      <c r="BB281" s="194"/>
      <c r="BC281" s="194"/>
      <c r="BD281" s="194"/>
      <c r="BE281" s="194"/>
      <c r="BF281" s="194"/>
      <c r="BG281" s="194"/>
      <c r="BH281" s="194"/>
      <c r="BI281" s="194"/>
      <c r="BJ281" s="194"/>
    </row>
    <row r="282" spans="1:62" s="197" customFormat="1" ht="20.100000000000001" customHeight="1">
      <c r="A282" s="442"/>
      <c r="B282" s="442"/>
      <c r="C282" s="442"/>
      <c r="D282" s="442"/>
      <c r="E282" s="442"/>
      <c r="F282" s="442"/>
      <c r="G282" s="442" t="s">
        <v>1362</v>
      </c>
      <c r="H282" s="442"/>
      <c r="I282" s="442"/>
      <c r="J282" s="340">
        <v>126.9568</v>
      </c>
      <c r="K282" s="194"/>
      <c r="L282" s="194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  <c r="AF282" s="194"/>
      <c r="AG282" s="194"/>
      <c r="AH282" s="194"/>
      <c r="AI282" s="194"/>
      <c r="AJ282" s="194"/>
      <c r="AK282" s="194"/>
      <c r="AL282" s="194"/>
      <c r="AM282" s="194"/>
      <c r="AN282" s="194"/>
      <c r="AO282" s="194"/>
      <c r="AP282" s="194"/>
      <c r="AQ282" s="194"/>
      <c r="AR282" s="194"/>
      <c r="AS282" s="194"/>
      <c r="AT282" s="194"/>
      <c r="AU282" s="194"/>
      <c r="AV282" s="194"/>
      <c r="AW282" s="194"/>
      <c r="AX282" s="194"/>
      <c r="AY282" s="194"/>
      <c r="AZ282" s="194"/>
      <c r="BA282" s="194"/>
      <c r="BB282" s="194"/>
      <c r="BC282" s="194"/>
      <c r="BD282" s="194"/>
      <c r="BE282" s="194"/>
      <c r="BF282" s="194"/>
      <c r="BG282" s="194"/>
      <c r="BH282" s="194"/>
      <c r="BI282" s="194"/>
      <c r="BJ282" s="194"/>
    </row>
    <row r="283" spans="1:62" s="197" customFormat="1">
      <c r="A283" s="333"/>
      <c r="B283" s="333"/>
      <c r="C283" s="333"/>
      <c r="D283" s="333"/>
      <c r="E283" s="333" t="s">
        <v>1265</v>
      </c>
      <c r="F283" s="334">
        <v>52.974982360680208</v>
      </c>
      <c r="G283" s="333" t="s">
        <v>1266</v>
      </c>
      <c r="H283" s="334">
        <v>43.45</v>
      </c>
      <c r="I283" s="333" t="s">
        <v>1267</v>
      </c>
      <c r="J283" s="334">
        <v>96.419765394674045</v>
      </c>
      <c r="K283" s="194"/>
      <c r="L283" s="194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  <c r="AF283" s="194"/>
      <c r="AG283" s="194"/>
      <c r="AH283" s="194"/>
      <c r="AI283" s="194"/>
      <c r="AJ283" s="194"/>
      <c r="AK283" s="194"/>
      <c r="AL283" s="194"/>
      <c r="AM283" s="194"/>
      <c r="AN283" s="194"/>
      <c r="AO283" s="194"/>
      <c r="AP283" s="194"/>
      <c r="AQ283" s="194"/>
      <c r="AR283" s="194"/>
      <c r="AS283" s="194"/>
      <c r="AT283" s="194"/>
      <c r="AU283" s="194"/>
      <c r="AV283" s="194"/>
      <c r="AW283" s="194"/>
      <c r="AX283" s="194"/>
      <c r="AY283" s="194"/>
      <c r="AZ283" s="194"/>
      <c r="BA283" s="194"/>
      <c r="BB283" s="194"/>
      <c r="BC283" s="194"/>
      <c r="BD283" s="194"/>
      <c r="BE283" s="194"/>
      <c r="BF283" s="194"/>
      <c r="BG283" s="194"/>
      <c r="BH283" s="194"/>
      <c r="BI283" s="194"/>
      <c r="BJ283" s="194"/>
    </row>
    <row r="284" spans="1:62" s="197" customFormat="1">
      <c r="A284" s="333"/>
      <c r="B284" s="333"/>
      <c r="C284" s="333"/>
      <c r="D284" s="333"/>
      <c r="E284" s="333" t="s">
        <v>1268</v>
      </c>
      <c r="F284" s="334">
        <v>52.05</v>
      </c>
      <c r="G284" s="333"/>
      <c r="H284" s="434" t="s">
        <v>1269</v>
      </c>
      <c r="I284" s="434"/>
      <c r="J284" s="334">
        <v>245.35</v>
      </c>
      <c r="K284" s="194"/>
      <c r="L284" s="194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4"/>
      <c r="AD284" s="194"/>
      <c r="AE284" s="194"/>
      <c r="AF284" s="194"/>
      <c r="AG284" s="194"/>
      <c r="AH284" s="194"/>
      <c r="AI284" s="194"/>
      <c r="AJ284" s="194"/>
      <c r="AK284" s="194"/>
      <c r="AL284" s="194"/>
      <c r="AM284" s="194"/>
      <c r="AN284" s="194"/>
      <c r="AO284" s="194"/>
      <c r="AP284" s="194"/>
      <c r="AQ284" s="194"/>
      <c r="AR284" s="194"/>
      <c r="AS284" s="194"/>
      <c r="AT284" s="194"/>
      <c r="AU284" s="194"/>
      <c r="AV284" s="194"/>
      <c r="AW284" s="194"/>
      <c r="AX284" s="194"/>
      <c r="AY284" s="194"/>
      <c r="AZ284" s="194"/>
      <c r="BA284" s="194"/>
      <c r="BB284" s="194"/>
      <c r="BC284" s="194"/>
      <c r="BD284" s="194"/>
      <c r="BE284" s="194"/>
      <c r="BF284" s="194"/>
      <c r="BG284" s="194"/>
      <c r="BH284" s="194"/>
      <c r="BI284" s="194"/>
      <c r="BJ284" s="194"/>
    </row>
    <row r="285" spans="1:62" s="197" customFormat="1" ht="30" customHeight="1" thickBot="1">
      <c r="A285" s="335"/>
      <c r="B285" s="335"/>
      <c r="C285" s="335"/>
      <c r="D285" s="335"/>
      <c r="E285" s="335"/>
      <c r="F285" s="335"/>
      <c r="G285" s="335" t="s">
        <v>1270</v>
      </c>
      <c r="H285" s="336">
        <v>2.42</v>
      </c>
      <c r="I285" s="335" t="s">
        <v>1271</v>
      </c>
      <c r="J285" s="337">
        <v>593.74</v>
      </c>
      <c r="K285" s="194"/>
      <c r="L285" s="194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  <c r="AF285" s="194"/>
      <c r="AG285" s="194"/>
      <c r="AH285" s="194"/>
      <c r="AI285" s="194"/>
      <c r="AJ285" s="194"/>
      <c r="AK285" s="194"/>
      <c r="AL285" s="194"/>
      <c r="AM285" s="194"/>
      <c r="AN285" s="194"/>
      <c r="AO285" s="194"/>
      <c r="AP285" s="194"/>
      <c r="AQ285" s="194"/>
      <c r="AR285" s="194"/>
      <c r="AS285" s="194"/>
      <c r="AT285" s="194"/>
      <c r="AU285" s="194"/>
      <c r="AV285" s="194"/>
      <c r="AW285" s="194"/>
      <c r="AX285" s="194"/>
      <c r="AY285" s="194"/>
      <c r="AZ285" s="194"/>
      <c r="BA285" s="194"/>
      <c r="BB285" s="194"/>
      <c r="BC285" s="194"/>
      <c r="BD285" s="194"/>
      <c r="BE285" s="194"/>
      <c r="BF285" s="194"/>
      <c r="BG285" s="194"/>
      <c r="BH285" s="194"/>
      <c r="BI285" s="194"/>
      <c r="BJ285" s="194"/>
    </row>
    <row r="286" spans="1:62" s="197" customFormat="1" ht="0.95" customHeight="1" thickTop="1">
      <c r="A286" s="338"/>
      <c r="B286" s="338"/>
      <c r="C286" s="338"/>
      <c r="D286" s="338"/>
      <c r="E286" s="338"/>
      <c r="F286" s="338"/>
      <c r="G286" s="338"/>
      <c r="H286" s="338"/>
      <c r="I286" s="338"/>
      <c r="J286" s="338"/>
      <c r="K286" s="194"/>
      <c r="L286" s="194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  <c r="AC286" s="194"/>
      <c r="AD286" s="194"/>
      <c r="AE286" s="194"/>
      <c r="AF286" s="194"/>
      <c r="AG286" s="194"/>
      <c r="AH286" s="194"/>
      <c r="AI286" s="194"/>
      <c r="AJ286" s="194"/>
      <c r="AK286" s="194"/>
      <c r="AL286" s="194"/>
      <c r="AM286" s="194"/>
      <c r="AN286" s="194"/>
      <c r="AO286" s="194"/>
      <c r="AP286" s="194"/>
      <c r="AQ286" s="194"/>
      <c r="AR286" s="194"/>
      <c r="AS286" s="194"/>
      <c r="AT286" s="194"/>
      <c r="AU286" s="194"/>
      <c r="AV286" s="194"/>
      <c r="AW286" s="194"/>
      <c r="AX286" s="194"/>
      <c r="AY286" s="194"/>
      <c r="AZ286" s="194"/>
      <c r="BA286" s="194"/>
      <c r="BB286" s="194"/>
      <c r="BC286" s="194"/>
      <c r="BD286" s="194"/>
      <c r="BE286" s="194"/>
      <c r="BF286" s="194"/>
      <c r="BG286" s="194"/>
      <c r="BH286" s="194"/>
      <c r="BI286" s="194"/>
      <c r="BJ286" s="194"/>
    </row>
    <row r="287" spans="1:62" s="197" customFormat="1" ht="18" customHeight="1">
      <c r="A287" s="320" t="s">
        <v>1363</v>
      </c>
      <c r="B287" s="321" t="s">
        <v>151</v>
      </c>
      <c r="C287" s="320" t="s">
        <v>152</v>
      </c>
      <c r="D287" s="320" t="s">
        <v>120</v>
      </c>
      <c r="E287" s="435" t="s">
        <v>386</v>
      </c>
      <c r="F287" s="435"/>
      <c r="G287" s="322" t="s">
        <v>153</v>
      </c>
      <c r="H287" s="321" t="s">
        <v>154</v>
      </c>
      <c r="I287" s="321" t="s">
        <v>1025</v>
      </c>
      <c r="J287" s="344" t="s">
        <v>157</v>
      </c>
      <c r="K287" s="194"/>
      <c r="L287" s="194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  <c r="AF287" s="194"/>
      <c r="AG287" s="194"/>
      <c r="AH287" s="194"/>
      <c r="AI287" s="194"/>
      <c r="AJ287" s="194"/>
      <c r="AK287" s="194"/>
      <c r="AL287" s="194"/>
      <c r="AM287" s="194"/>
      <c r="AN287" s="194"/>
      <c r="AO287" s="194"/>
      <c r="AP287" s="194"/>
      <c r="AQ287" s="194"/>
      <c r="AR287" s="194"/>
      <c r="AS287" s="194"/>
      <c r="AT287" s="194"/>
      <c r="AU287" s="194"/>
      <c r="AV287" s="194"/>
      <c r="AW287" s="194"/>
      <c r="AX287" s="194"/>
      <c r="AY287" s="194"/>
      <c r="AZ287" s="194"/>
      <c r="BA287" s="194"/>
      <c r="BB287" s="194"/>
      <c r="BC287" s="194"/>
      <c r="BD287" s="194"/>
      <c r="BE287" s="194"/>
      <c r="BF287" s="194"/>
      <c r="BG287" s="194"/>
      <c r="BH287" s="194"/>
      <c r="BI287" s="194"/>
      <c r="BJ287" s="194"/>
    </row>
    <row r="288" spans="1:62" s="197" customFormat="1" ht="26.1" customHeight="1">
      <c r="A288" s="323" t="s">
        <v>1260</v>
      </c>
      <c r="B288" s="324" t="s">
        <v>248</v>
      </c>
      <c r="C288" s="323" t="s">
        <v>249</v>
      </c>
      <c r="D288" s="323" t="s">
        <v>250</v>
      </c>
      <c r="E288" s="438" t="s">
        <v>1214</v>
      </c>
      <c r="F288" s="438"/>
      <c r="G288" s="325" t="s">
        <v>176</v>
      </c>
      <c r="H288" s="326">
        <v>1</v>
      </c>
      <c r="I288" s="327">
        <v>17.87</v>
      </c>
      <c r="J288" s="345">
        <v>17.87</v>
      </c>
      <c r="K288" s="194"/>
      <c r="L288" s="194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194"/>
      <c r="AF288" s="194"/>
      <c r="AG288" s="194"/>
      <c r="AH288" s="194"/>
      <c r="AI288" s="194"/>
      <c r="AJ288" s="194"/>
      <c r="AK288" s="194"/>
      <c r="AL288" s="194"/>
      <c r="AM288" s="194"/>
      <c r="AN288" s="194"/>
      <c r="AO288" s="194"/>
      <c r="AP288" s="194"/>
      <c r="AQ288" s="194"/>
      <c r="AR288" s="194"/>
      <c r="AS288" s="194"/>
      <c r="AT288" s="194"/>
      <c r="AU288" s="194"/>
      <c r="AV288" s="194"/>
      <c r="AW288" s="194"/>
      <c r="AX288" s="194"/>
      <c r="AY288" s="194"/>
      <c r="AZ288" s="194"/>
      <c r="BA288" s="194"/>
      <c r="BB288" s="194"/>
      <c r="BC288" s="194"/>
      <c r="BD288" s="194"/>
      <c r="BE288" s="194"/>
      <c r="BF288" s="194"/>
      <c r="BG288" s="194"/>
      <c r="BH288" s="194"/>
      <c r="BI288" s="194"/>
      <c r="BJ288" s="194"/>
    </row>
    <row r="289" spans="1:62" s="197" customFormat="1" ht="24" customHeight="1">
      <c r="A289" s="328" t="s">
        <v>1261</v>
      </c>
      <c r="B289" s="329" t="s">
        <v>1279</v>
      </c>
      <c r="C289" s="328" t="s">
        <v>162</v>
      </c>
      <c r="D289" s="328" t="s">
        <v>1280</v>
      </c>
      <c r="E289" s="439" t="s">
        <v>1038</v>
      </c>
      <c r="F289" s="439"/>
      <c r="G289" s="330" t="s">
        <v>168</v>
      </c>
      <c r="H289" s="331">
        <v>0.34599999999999997</v>
      </c>
      <c r="I289" s="332">
        <v>19.309999999999999</v>
      </c>
      <c r="J289" s="346">
        <v>6.68</v>
      </c>
      <c r="K289" s="194"/>
      <c r="L289" s="194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  <c r="AC289" s="194"/>
      <c r="AD289" s="194"/>
      <c r="AE289" s="194"/>
      <c r="AF289" s="194"/>
      <c r="AG289" s="194"/>
      <c r="AH289" s="194"/>
      <c r="AI289" s="194"/>
      <c r="AJ289" s="194"/>
      <c r="AK289" s="194"/>
      <c r="AL289" s="194"/>
      <c r="AM289" s="194"/>
      <c r="AN289" s="194"/>
      <c r="AO289" s="194"/>
      <c r="AP289" s="194"/>
      <c r="AQ289" s="194"/>
      <c r="AR289" s="194"/>
      <c r="AS289" s="194"/>
      <c r="AT289" s="194"/>
      <c r="AU289" s="194"/>
      <c r="AV289" s="194"/>
      <c r="AW289" s="194"/>
      <c r="AX289" s="194"/>
      <c r="AY289" s="194"/>
      <c r="AZ289" s="194"/>
      <c r="BA289" s="194"/>
      <c r="BB289" s="194"/>
      <c r="BC289" s="194"/>
      <c r="BD289" s="194"/>
      <c r="BE289" s="194"/>
      <c r="BF289" s="194"/>
      <c r="BG289" s="194"/>
      <c r="BH289" s="194"/>
      <c r="BI289" s="194"/>
      <c r="BJ289" s="194"/>
    </row>
    <row r="290" spans="1:62" s="197" customFormat="1" ht="24" customHeight="1">
      <c r="A290" s="328" t="s">
        <v>1264</v>
      </c>
      <c r="B290" s="329" t="s">
        <v>766</v>
      </c>
      <c r="C290" s="328" t="s">
        <v>249</v>
      </c>
      <c r="D290" s="328" t="s">
        <v>767</v>
      </c>
      <c r="E290" s="439" t="s">
        <v>422</v>
      </c>
      <c r="F290" s="439"/>
      <c r="G290" s="330" t="s">
        <v>272</v>
      </c>
      <c r="H290" s="331">
        <v>6.0250000000000004</v>
      </c>
      <c r="I290" s="332">
        <v>0.68</v>
      </c>
      <c r="J290" s="346">
        <v>4.09</v>
      </c>
      <c r="K290" s="194"/>
      <c r="L290" s="194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  <c r="AC290" s="194"/>
      <c r="AD290" s="194"/>
      <c r="AE290" s="194"/>
      <c r="AF290" s="194"/>
      <c r="AG290" s="194"/>
      <c r="AH290" s="194"/>
      <c r="AI290" s="194"/>
      <c r="AJ290" s="194"/>
      <c r="AK290" s="194"/>
      <c r="AL290" s="194"/>
      <c r="AM290" s="194"/>
      <c r="AN290" s="194"/>
      <c r="AO290" s="194"/>
      <c r="AP290" s="194"/>
      <c r="AQ290" s="194"/>
      <c r="AR290" s="194"/>
      <c r="AS290" s="194"/>
      <c r="AT290" s="194"/>
      <c r="AU290" s="194"/>
      <c r="AV290" s="194"/>
      <c r="AW290" s="194"/>
      <c r="AX290" s="194"/>
      <c r="AY290" s="194"/>
      <c r="AZ290" s="194"/>
      <c r="BA290" s="194"/>
      <c r="BB290" s="194"/>
      <c r="BC290" s="194"/>
      <c r="BD290" s="194"/>
      <c r="BE290" s="194"/>
      <c r="BF290" s="194"/>
      <c r="BG290" s="194"/>
      <c r="BH290" s="194"/>
      <c r="BI290" s="194"/>
      <c r="BJ290" s="194"/>
    </row>
    <row r="291" spans="1:62" s="197" customFormat="1" ht="24" customHeight="1">
      <c r="A291" s="328" t="s">
        <v>1264</v>
      </c>
      <c r="B291" s="329" t="s">
        <v>792</v>
      </c>
      <c r="C291" s="328" t="s">
        <v>249</v>
      </c>
      <c r="D291" s="328" t="s">
        <v>793</v>
      </c>
      <c r="E291" s="439" t="s">
        <v>422</v>
      </c>
      <c r="F291" s="439"/>
      <c r="G291" s="330" t="s">
        <v>225</v>
      </c>
      <c r="H291" s="331">
        <v>1.6E-2</v>
      </c>
      <c r="I291" s="332">
        <v>210.64</v>
      </c>
      <c r="J291" s="346">
        <v>3.37</v>
      </c>
      <c r="K291" s="194"/>
      <c r="L291" s="194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  <c r="AC291" s="194"/>
      <c r="AD291" s="194"/>
      <c r="AE291" s="194"/>
      <c r="AF291" s="194"/>
      <c r="AG291" s="194"/>
      <c r="AH291" s="194"/>
      <c r="AI291" s="194"/>
      <c r="AJ291" s="194"/>
      <c r="AK291" s="194"/>
      <c r="AL291" s="194"/>
      <c r="AM291" s="194"/>
      <c r="AN291" s="194"/>
      <c r="AO291" s="194"/>
      <c r="AP291" s="194"/>
      <c r="AQ291" s="194"/>
      <c r="AR291" s="194"/>
      <c r="AS291" s="194"/>
      <c r="AT291" s="194"/>
      <c r="AU291" s="194"/>
      <c r="AV291" s="194"/>
      <c r="AW291" s="194"/>
      <c r="AX291" s="194"/>
      <c r="AY291" s="194"/>
      <c r="AZ291" s="194"/>
      <c r="BA291" s="194"/>
      <c r="BB291" s="194"/>
      <c r="BC291" s="194"/>
      <c r="BD291" s="194"/>
      <c r="BE291" s="194"/>
      <c r="BF291" s="194"/>
      <c r="BG291" s="194"/>
      <c r="BH291" s="194"/>
      <c r="BI291" s="194"/>
      <c r="BJ291" s="194"/>
    </row>
    <row r="292" spans="1:62" s="197" customFormat="1" ht="24" customHeight="1">
      <c r="A292" s="328" t="s">
        <v>1264</v>
      </c>
      <c r="B292" s="329" t="s">
        <v>837</v>
      </c>
      <c r="C292" s="328" t="s">
        <v>249</v>
      </c>
      <c r="D292" s="328" t="s">
        <v>838</v>
      </c>
      <c r="E292" s="439" t="s">
        <v>422</v>
      </c>
      <c r="F292" s="439"/>
      <c r="G292" s="330" t="s">
        <v>225</v>
      </c>
      <c r="H292" s="331">
        <v>1.0999999999999999E-2</v>
      </c>
      <c r="I292" s="332">
        <v>169.11</v>
      </c>
      <c r="J292" s="346">
        <v>1.86</v>
      </c>
      <c r="K292" s="194"/>
      <c r="L292" s="194"/>
      <c r="M292" s="194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  <c r="AC292" s="194"/>
      <c r="AD292" s="194"/>
      <c r="AE292" s="194"/>
      <c r="AF292" s="194"/>
      <c r="AG292" s="194"/>
      <c r="AH292" s="194"/>
      <c r="AI292" s="194"/>
      <c r="AJ292" s="194"/>
      <c r="AK292" s="194"/>
      <c r="AL292" s="194"/>
      <c r="AM292" s="194"/>
      <c r="AN292" s="194"/>
      <c r="AO292" s="194"/>
      <c r="AP292" s="194"/>
      <c r="AQ292" s="194"/>
      <c r="AR292" s="194"/>
      <c r="AS292" s="194"/>
      <c r="AT292" s="194"/>
      <c r="AU292" s="194"/>
      <c r="AV292" s="194"/>
      <c r="AW292" s="194"/>
      <c r="AX292" s="194"/>
      <c r="AY292" s="194"/>
      <c r="AZ292" s="194"/>
      <c r="BA292" s="194"/>
      <c r="BB292" s="194"/>
      <c r="BC292" s="194"/>
      <c r="BD292" s="194"/>
      <c r="BE292" s="194"/>
      <c r="BF292" s="194"/>
      <c r="BG292" s="194"/>
      <c r="BH292" s="194"/>
      <c r="BI292" s="194"/>
      <c r="BJ292" s="194"/>
    </row>
    <row r="293" spans="1:62" s="197" customFormat="1" ht="24" customHeight="1">
      <c r="A293" s="328" t="s">
        <v>1264</v>
      </c>
      <c r="B293" s="329" t="s">
        <v>835</v>
      </c>
      <c r="C293" s="328" t="s">
        <v>249</v>
      </c>
      <c r="D293" s="328" t="s">
        <v>836</v>
      </c>
      <c r="E293" s="439" t="s">
        <v>422</v>
      </c>
      <c r="F293" s="439"/>
      <c r="G293" s="330" t="s">
        <v>225</v>
      </c>
      <c r="H293" s="331">
        <v>1.0999999999999999E-2</v>
      </c>
      <c r="I293" s="332">
        <v>170</v>
      </c>
      <c r="J293" s="346">
        <v>1.87</v>
      </c>
      <c r="K293" s="194"/>
      <c r="L293" s="194"/>
      <c r="M293" s="194"/>
      <c r="N293" s="194"/>
      <c r="O293" s="194"/>
      <c r="P293" s="194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  <c r="AA293" s="194"/>
      <c r="AB293" s="194"/>
      <c r="AC293" s="194"/>
      <c r="AD293" s="194"/>
      <c r="AE293" s="194"/>
      <c r="AF293" s="194"/>
      <c r="AG293" s="194"/>
      <c r="AH293" s="194"/>
      <c r="AI293" s="194"/>
      <c r="AJ293" s="194"/>
      <c r="AK293" s="194"/>
      <c r="AL293" s="194"/>
      <c r="AM293" s="194"/>
      <c r="AN293" s="194"/>
      <c r="AO293" s="194"/>
      <c r="AP293" s="194"/>
      <c r="AQ293" s="194"/>
      <c r="AR293" s="194"/>
      <c r="AS293" s="194"/>
      <c r="AT293" s="194"/>
      <c r="AU293" s="194"/>
      <c r="AV293" s="194"/>
      <c r="AW293" s="194"/>
      <c r="AX293" s="194"/>
      <c r="AY293" s="194"/>
      <c r="AZ293" s="194"/>
      <c r="BA293" s="194"/>
      <c r="BB293" s="194"/>
      <c r="BC293" s="194"/>
      <c r="BD293" s="194"/>
      <c r="BE293" s="194"/>
      <c r="BF293" s="194"/>
      <c r="BG293" s="194"/>
      <c r="BH293" s="194"/>
      <c r="BI293" s="194"/>
      <c r="BJ293" s="194"/>
    </row>
    <row r="294" spans="1:62" s="197" customFormat="1">
      <c r="A294" s="333"/>
      <c r="B294" s="333"/>
      <c r="C294" s="333"/>
      <c r="D294" s="333"/>
      <c r="E294" s="333" t="s">
        <v>1265</v>
      </c>
      <c r="F294" s="334">
        <v>2.1976814460743914</v>
      </c>
      <c r="G294" s="333" t="s">
        <v>1266</v>
      </c>
      <c r="H294" s="334">
        <v>1.8</v>
      </c>
      <c r="I294" s="333" t="s">
        <v>1267</v>
      </c>
      <c r="J294" s="334">
        <v>4</v>
      </c>
      <c r="K294" s="194"/>
      <c r="L294" s="194"/>
      <c r="M294" s="194"/>
      <c r="N294" s="194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  <c r="AC294" s="194"/>
      <c r="AD294" s="194"/>
      <c r="AE294" s="194"/>
      <c r="AF294" s="194"/>
      <c r="AG294" s="194"/>
      <c r="AH294" s="194"/>
      <c r="AI294" s="194"/>
      <c r="AJ294" s="194"/>
      <c r="AK294" s="194"/>
      <c r="AL294" s="194"/>
      <c r="AM294" s="194"/>
      <c r="AN294" s="194"/>
      <c r="AO294" s="194"/>
      <c r="AP294" s="194"/>
      <c r="AQ294" s="194"/>
      <c r="AR294" s="194"/>
      <c r="AS294" s="194"/>
      <c r="AT294" s="194"/>
      <c r="AU294" s="194"/>
      <c r="AV294" s="194"/>
      <c r="AW294" s="194"/>
      <c r="AX294" s="194"/>
      <c r="AY294" s="194"/>
      <c r="AZ294" s="194"/>
      <c r="BA294" s="194"/>
      <c r="BB294" s="194"/>
      <c r="BC294" s="194"/>
      <c r="BD294" s="194"/>
      <c r="BE294" s="194"/>
      <c r="BF294" s="194"/>
      <c r="BG294" s="194"/>
      <c r="BH294" s="194"/>
      <c r="BI294" s="194"/>
      <c r="BJ294" s="194"/>
    </row>
    <row r="295" spans="1:62" s="197" customFormat="1">
      <c r="A295" s="333"/>
      <c r="B295" s="333"/>
      <c r="C295" s="333"/>
      <c r="D295" s="333"/>
      <c r="E295" s="333" t="s">
        <v>1268</v>
      </c>
      <c r="F295" s="334">
        <v>4.8099999999999996</v>
      </c>
      <c r="G295" s="333"/>
      <c r="H295" s="434" t="s">
        <v>1269</v>
      </c>
      <c r="I295" s="434"/>
      <c r="J295" s="334">
        <v>22.68</v>
      </c>
      <c r="K295" s="194"/>
      <c r="L295" s="194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  <c r="AF295" s="194"/>
      <c r="AG295" s="194"/>
      <c r="AH295" s="194"/>
      <c r="AI295" s="194"/>
      <c r="AJ295" s="194"/>
      <c r="AK295" s="194"/>
      <c r="AL295" s="194"/>
      <c r="AM295" s="194"/>
      <c r="AN295" s="194"/>
      <c r="AO295" s="194"/>
      <c r="AP295" s="194"/>
      <c r="AQ295" s="194"/>
      <c r="AR295" s="194"/>
      <c r="AS295" s="194"/>
      <c r="AT295" s="194"/>
      <c r="AU295" s="194"/>
      <c r="AV295" s="194"/>
      <c r="AW295" s="194"/>
      <c r="AX295" s="194"/>
      <c r="AY295" s="194"/>
      <c r="AZ295" s="194"/>
      <c r="BA295" s="194"/>
      <c r="BB295" s="194"/>
      <c r="BC295" s="194"/>
      <c r="BD295" s="194"/>
      <c r="BE295" s="194"/>
      <c r="BF295" s="194"/>
      <c r="BG295" s="194"/>
      <c r="BH295" s="194"/>
      <c r="BI295" s="194"/>
      <c r="BJ295" s="194"/>
    </row>
    <row r="296" spans="1:62" s="197" customFormat="1" ht="30" customHeight="1" thickBot="1">
      <c r="A296" s="335"/>
      <c r="B296" s="335"/>
      <c r="C296" s="335"/>
      <c r="D296" s="335"/>
      <c r="E296" s="335"/>
      <c r="F296" s="335"/>
      <c r="G296" s="335" t="s">
        <v>1270</v>
      </c>
      <c r="H296" s="336">
        <v>3.76</v>
      </c>
      <c r="I296" s="335" t="s">
        <v>1271</v>
      </c>
      <c r="J296" s="337">
        <v>85.27</v>
      </c>
      <c r="K296" s="194"/>
      <c r="L296" s="194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  <c r="AF296" s="194"/>
      <c r="AG296" s="194"/>
      <c r="AH296" s="194"/>
      <c r="AI296" s="194"/>
      <c r="AJ296" s="194"/>
      <c r="AK296" s="194"/>
      <c r="AL296" s="194"/>
      <c r="AM296" s="194"/>
      <c r="AN296" s="194"/>
      <c r="AO296" s="194"/>
      <c r="AP296" s="194"/>
      <c r="AQ296" s="194"/>
      <c r="AR296" s="194"/>
      <c r="AS296" s="194"/>
      <c r="AT296" s="194"/>
      <c r="AU296" s="194"/>
      <c r="AV296" s="194"/>
      <c r="AW296" s="194"/>
      <c r="AX296" s="194"/>
      <c r="AY296" s="194"/>
      <c r="AZ296" s="194"/>
      <c r="BA296" s="194"/>
      <c r="BB296" s="194"/>
      <c r="BC296" s="194"/>
      <c r="BD296" s="194"/>
      <c r="BE296" s="194"/>
      <c r="BF296" s="194"/>
      <c r="BG296" s="194"/>
      <c r="BH296" s="194"/>
      <c r="BI296" s="194"/>
      <c r="BJ296" s="194"/>
    </row>
    <row r="297" spans="1:62" s="197" customFormat="1" ht="0.95" customHeight="1" thickTop="1">
      <c r="A297" s="338"/>
      <c r="B297" s="338"/>
      <c r="C297" s="338"/>
      <c r="D297" s="338"/>
      <c r="E297" s="338"/>
      <c r="F297" s="338"/>
      <c r="G297" s="338"/>
      <c r="H297" s="338"/>
      <c r="I297" s="338"/>
      <c r="J297" s="338"/>
      <c r="K297" s="194"/>
      <c r="L297" s="194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  <c r="AF297" s="194"/>
      <c r="AG297" s="194"/>
      <c r="AH297" s="194"/>
      <c r="AI297" s="194"/>
      <c r="AJ297" s="194"/>
      <c r="AK297" s="194"/>
      <c r="AL297" s="194"/>
      <c r="AM297" s="194"/>
      <c r="AN297" s="194"/>
      <c r="AO297" s="194"/>
      <c r="AP297" s="194"/>
      <c r="AQ297" s="194"/>
      <c r="AR297" s="194"/>
      <c r="AS297" s="194"/>
      <c r="AT297" s="194"/>
      <c r="AU297" s="194"/>
      <c r="AV297" s="194"/>
      <c r="AW297" s="194"/>
      <c r="AX297" s="194"/>
      <c r="AY297" s="194"/>
      <c r="AZ297" s="194"/>
      <c r="BA297" s="194"/>
      <c r="BB297" s="194"/>
      <c r="BC297" s="194"/>
      <c r="BD297" s="194"/>
      <c r="BE297" s="194"/>
      <c r="BF297" s="194"/>
      <c r="BG297" s="194"/>
      <c r="BH297" s="194"/>
      <c r="BI297" s="194"/>
      <c r="BJ297" s="194"/>
    </row>
    <row r="298" spans="1:62" s="197" customFormat="1" ht="18" customHeight="1">
      <c r="A298" s="320" t="s">
        <v>1364</v>
      </c>
      <c r="B298" s="321" t="s">
        <v>151</v>
      </c>
      <c r="C298" s="320" t="s">
        <v>152</v>
      </c>
      <c r="D298" s="320" t="s">
        <v>120</v>
      </c>
      <c r="E298" s="435" t="s">
        <v>386</v>
      </c>
      <c r="F298" s="435"/>
      <c r="G298" s="322" t="s">
        <v>153</v>
      </c>
      <c r="H298" s="321" t="s">
        <v>154</v>
      </c>
      <c r="I298" s="321" t="s">
        <v>1025</v>
      </c>
      <c r="J298" s="344" t="s">
        <v>157</v>
      </c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194"/>
      <c r="AF298" s="194"/>
      <c r="AG298" s="194"/>
      <c r="AH298" s="194"/>
      <c r="AI298" s="194"/>
      <c r="AJ298" s="194"/>
      <c r="AK298" s="194"/>
      <c r="AL298" s="194"/>
      <c r="AM298" s="194"/>
      <c r="AN298" s="194"/>
      <c r="AO298" s="194"/>
      <c r="AP298" s="194"/>
      <c r="AQ298" s="194"/>
      <c r="AR298" s="194"/>
      <c r="AS298" s="194"/>
      <c r="AT298" s="194"/>
      <c r="AU298" s="194"/>
      <c r="AV298" s="194"/>
      <c r="AW298" s="194"/>
      <c r="AX298" s="194"/>
      <c r="AY298" s="194"/>
      <c r="AZ298" s="194"/>
      <c r="BA298" s="194"/>
      <c r="BB298" s="194"/>
      <c r="BC298" s="194"/>
      <c r="BD298" s="194"/>
      <c r="BE298" s="194"/>
      <c r="BF298" s="194"/>
      <c r="BG298" s="194"/>
      <c r="BH298" s="194"/>
      <c r="BI298" s="194"/>
      <c r="BJ298" s="194"/>
    </row>
    <row r="299" spans="1:62" s="197" customFormat="1" ht="51.95" customHeight="1">
      <c r="A299" s="323" t="s">
        <v>1260</v>
      </c>
      <c r="B299" s="324" t="s">
        <v>252</v>
      </c>
      <c r="C299" s="323" t="s">
        <v>162</v>
      </c>
      <c r="D299" s="323" t="s">
        <v>253</v>
      </c>
      <c r="E299" s="438" t="s">
        <v>1181</v>
      </c>
      <c r="F299" s="438"/>
      <c r="G299" s="325" t="s">
        <v>176</v>
      </c>
      <c r="H299" s="326">
        <v>1</v>
      </c>
      <c r="I299" s="327">
        <v>83.76</v>
      </c>
      <c r="J299" s="345">
        <v>83.76</v>
      </c>
      <c r="K299" s="194"/>
      <c r="L299" s="194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194"/>
      <c r="AF299" s="194"/>
      <c r="AG299" s="194"/>
      <c r="AH299" s="194"/>
      <c r="AI299" s="194"/>
      <c r="AJ299" s="194"/>
      <c r="AK299" s="194"/>
      <c r="AL299" s="194"/>
      <c r="AM299" s="194"/>
      <c r="AN299" s="194"/>
      <c r="AO299" s="194"/>
      <c r="AP299" s="194"/>
      <c r="AQ299" s="194"/>
      <c r="AR299" s="194"/>
      <c r="AS299" s="194"/>
      <c r="AT299" s="194"/>
      <c r="AU299" s="194"/>
      <c r="AV299" s="194"/>
      <c r="AW299" s="194"/>
      <c r="AX299" s="194"/>
      <c r="AY299" s="194"/>
      <c r="AZ299" s="194"/>
      <c r="BA299" s="194"/>
      <c r="BB299" s="194"/>
      <c r="BC299" s="194"/>
      <c r="BD299" s="194"/>
      <c r="BE299" s="194"/>
      <c r="BF299" s="194"/>
      <c r="BG299" s="194"/>
      <c r="BH299" s="194"/>
      <c r="BI299" s="194"/>
      <c r="BJ299" s="194"/>
    </row>
    <row r="300" spans="1:62" s="197" customFormat="1" ht="39" customHeight="1">
      <c r="A300" s="328" t="s">
        <v>1261</v>
      </c>
      <c r="B300" s="329" t="s">
        <v>1365</v>
      </c>
      <c r="C300" s="328" t="s">
        <v>162</v>
      </c>
      <c r="D300" s="328" t="s">
        <v>1366</v>
      </c>
      <c r="E300" s="439" t="s">
        <v>1038</v>
      </c>
      <c r="F300" s="439"/>
      <c r="G300" s="330" t="s">
        <v>225</v>
      </c>
      <c r="H300" s="331">
        <v>6.0699999999999997E-2</v>
      </c>
      <c r="I300" s="332">
        <v>692.16</v>
      </c>
      <c r="J300" s="346">
        <v>42.01</v>
      </c>
      <c r="K300" s="194"/>
      <c r="L300" s="194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  <c r="AF300" s="194"/>
      <c r="AG300" s="194"/>
      <c r="AH300" s="194"/>
      <c r="AI300" s="194"/>
      <c r="AJ300" s="194"/>
      <c r="AK300" s="194"/>
      <c r="AL300" s="194"/>
      <c r="AM300" s="194"/>
      <c r="AN300" s="194"/>
      <c r="AO300" s="194"/>
      <c r="AP300" s="194"/>
      <c r="AQ300" s="194"/>
      <c r="AR300" s="194"/>
      <c r="AS300" s="194"/>
      <c r="AT300" s="194"/>
      <c r="AU300" s="194"/>
      <c r="AV300" s="194"/>
      <c r="AW300" s="194"/>
      <c r="AX300" s="194"/>
      <c r="AY300" s="194"/>
      <c r="AZ300" s="194"/>
      <c r="BA300" s="194"/>
      <c r="BB300" s="194"/>
      <c r="BC300" s="194"/>
      <c r="BD300" s="194"/>
      <c r="BE300" s="194"/>
      <c r="BF300" s="194"/>
      <c r="BG300" s="194"/>
      <c r="BH300" s="194"/>
      <c r="BI300" s="194"/>
      <c r="BJ300" s="194"/>
    </row>
    <row r="301" spans="1:62" s="197" customFormat="1" ht="24" customHeight="1">
      <c r="A301" s="328" t="s">
        <v>1261</v>
      </c>
      <c r="B301" s="329" t="s">
        <v>1331</v>
      </c>
      <c r="C301" s="328" t="s">
        <v>162</v>
      </c>
      <c r="D301" s="328" t="s">
        <v>1332</v>
      </c>
      <c r="E301" s="439" t="s">
        <v>1038</v>
      </c>
      <c r="F301" s="439"/>
      <c r="G301" s="330" t="s">
        <v>168</v>
      </c>
      <c r="H301" s="331">
        <v>0.45400000000000001</v>
      </c>
      <c r="I301" s="332">
        <v>25.61</v>
      </c>
      <c r="J301" s="346">
        <v>11.62</v>
      </c>
      <c r="K301" s="194"/>
      <c r="L301" s="194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194"/>
      <c r="AF301" s="194"/>
      <c r="AG301" s="194"/>
      <c r="AH301" s="194"/>
      <c r="AI301" s="194"/>
      <c r="AJ301" s="194"/>
      <c r="AK301" s="194"/>
      <c r="AL301" s="194"/>
      <c r="AM301" s="194"/>
      <c r="AN301" s="194"/>
      <c r="AO301" s="194"/>
      <c r="AP301" s="194"/>
      <c r="AQ301" s="194"/>
      <c r="AR301" s="194"/>
      <c r="AS301" s="194"/>
      <c r="AT301" s="194"/>
      <c r="AU301" s="194"/>
      <c r="AV301" s="194"/>
      <c r="AW301" s="194"/>
      <c r="AX301" s="194"/>
      <c r="AY301" s="194"/>
      <c r="AZ301" s="194"/>
      <c r="BA301" s="194"/>
      <c r="BB301" s="194"/>
      <c r="BC301" s="194"/>
      <c r="BD301" s="194"/>
      <c r="BE301" s="194"/>
      <c r="BF301" s="194"/>
      <c r="BG301" s="194"/>
      <c r="BH301" s="194"/>
      <c r="BI301" s="194"/>
      <c r="BJ301" s="194"/>
    </row>
    <row r="302" spans="1:62" s="197" customFormat="1" ht="24" customHeight="1">
      <c r="A302" s="328" t="s">
        <v>1261</v>
      </c>
      <c r="B302" s="329" t="s">
        <v>1279</v>
      </c>
      <c r="C302" s="328" t="s">
        <v>162</v>
      </c>
      <c r="D302" s="328" t="s">
        <v>1280</v>
      </c>
      <c r="E302" s="439" t="s">
        <v>1038</v>
      </c>
      <c r="F302" s="439"/>
      <c r="G302" s="330" t="s">
        <v>168</v>
      </c>
      <c r="H302" s="331">
        <v>0.22700000000000001</v>
      </c>
      <c r="I302" s="332">
        <v>19.309999999999999</v>
      </c>
      <c r="J302" s="346">
        <v>4.38</v>
      </c>
      <c r="K302" s="194"/>
      <c r="L302" s="194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194"/>
      <c r="AF302" s="194"/>
      <c r="AG302" s="194"/>
      <c r="AH302" s="194"/>
      <c r="AI302" s="194"/>
      <c r="AJ302" s="194"/>
      <c r="AK302" s="194"/>
      <c r="AL302" s="194"/>
      <c r="AM302" s="194"/>
      <c r="AN302" s="194"/>
      <c r="AO302" s="194"/>
      <c r="AP302" s="194"/>
      <c r="AQ302" s="194"/>
      <c r="AR302" s="194"/>
      <c r="AS302" s="194"/>
      <c r="AT302" s="194"/>
      <c r="AU302" s="194"/>
      <c r="AV302" s="194"/>
      <c r="AW302" s="194"/>
      <c r="AX302" s="194"/>
      <c r="AY302" s="194"/>
      <c r="AZ302" s="194"/>
      <c r="BA302" s="194"/>
      <c r="BB302" s="194"/>
      <c r="BC302" s="194"/>
      <c r="BD302" s="194"/>
      <c r="BE302" s="194"/>
      <c r="BF302" s="194"/>
      <c r="BG302" s="194"/>
      <c r="BH302" s="194"/>
      <c r="BI302" s="194"/>
      <c r="BJ302" s="194"/>
    </row>
    <row r="303" spans="1:62" s="197" customFormat="1" ht="26.1" customHeight="1">
      <c r="A303" s="328" t="s">
        <v>1264</v>
      </c>
      <c r="B303" s="329" t="s">
        <v>811</v>
      </c>
      <c r="C303" s="328" t="s">
        <v>162</v>
      </c>
      <c r="D303" s="328" t="s">
        <v>812</v>
      </c>
      <c r="E303" s="439" t="s">
        <v>422</v>
      </c>
      <c r="F303" s="439"/>
      <c r="G303" s="330" t="s">
        <v>176</v>
      </c>
      <c r="H303" s="331">
        <v>1.143</v>
      </c>
      <c r="I303" s="332">
        <v>15.1</v>
      </c>
      <c r="J303" s="346">
        <v>17.25</v>
      </c>
      <c r="K303" s="194"/>
      <c r="L303" s="194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  <c r="AC303" s="194"/>
      <c r="AD303" s="194"/>
      <c r="AE303" s="194"/>
      <c r="AF303" s="194"/>
      <c r="AG303" s="194"/>
      <c r="AH303" s="194"/>
      <c r="AI303" s="194"/>
      <c r="AJ303" s="194"/>
      <c r="AK303" s="194"/>
      <c r="AL303" s="194"/>
      <c r="AM303" s="194"/>
      <c r="AN303" s="194"/>
      <c r="AO303" s="194"/>
      <c r="AP303" s="194"/>
      <c r="AQ303" s="194"/>
      <c r="AR303" s="194"/>
      <c r="AS303" s="194"/>
      <c r="AT303" s="194"/>
      <c r="AU303" s="194"/>
      <c r="AV303" s="194"/>
      <c r="AW303" s="194"/>
      <c r="AX303" s="194"/>
      <c r="AY303" s="194"/>
      <c r="AZ303" s="194"/>
      <c r="BA303" s="194"/>
      <c r="BB303" s="194"/>
      <c r="BC303" s="194"/>
      <c r="BD303" s="194"/>
      <c r="BE303" s="194"/>
      <c r="BF303" s="194"/>
      <c r="BG303" s="194"/>
      <c r="BH303" s="194"/>
      <c r="BI303" s="194"/>
      <c r="BJ303" s="194"/>
    </row>
    <row r="304" spans="1:62" s="197" customFormat="1" ht="24" customHeight="1">
      <c r="A304" s="328" t="s">
        <v>1264</v>
      </c>
      <c r="B304" s="329" t="s">
        <v>863</v>
      </c>
      <c r="C304" s="328" t="s">
        <v>162</v>
      </c>
      <c r="D304" s="328" t="s">
        <v>864</v>
      </c>
      <c r="E304" s="439" t="s">
        <v>422</v>
      </c>
      <c r="F304" s="439"/>
      <c r="G304" s="330" t="s">
        <v>176</v>
      </c>
      <c r="H304" s="331">
        <v>1.4350000000000001</v>
      </c>
      <c r="I304" s="332">
        <v>5.93</v>
      </c>
      <c r="J304" s="346">
        <v>8.5</v>
      </c>
      <c r="K304" s="194"/>
      <c r="L304" s="194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194"/>
      <c r="AF304" s="194"/>
      <c r="AG304" s="194"/>
      <c r="AH304" s="194"/>
      <c r="AI304" s="194"/>
      <c r="AJ304" s="194"/>
      <c r="AK304" s="194"/>
      <c r="AL304" s="194"/>
      <c r="AM304" s="194"/>
      <c r="AN304" s="194"/>
      <c r="AO304" s="194"/>
      <c r="AP304" s="194"/>
      <c r="AQ304" s="194"/>
      <c r="AR304" s="194"/>
      <c r="AS304" s="194"/>
      <c r="AT304" s="194"/>
      <c r="AU304" s="194"/>
      <c r="AV304" s="194"/>
      <c r="AW304" s="194"/>
      <c r="AX304" s="194"/>
      <c r="AY304" s="194"/>
      <c r="AZ304" s="194"/>
      <c r="BA304" s="194"/>
      <c r="BB304" s="194"/>
      <c r="BC304" s="194"/>
      <c r="BD304" s="194"/>
      <c r="BE304" s="194"/>
      <c r="BF304" s="194"/>
      <c r="BG304" s="194"/>
      <c r="BH304" s="194"/>
      <c r="BI304" s="194"/>
      <c r="BJ304" s="194"/>
    </row>
    <row r="305" spans="1:62" s="197" customFormat="1">
      <c r="A305" s="333"/>
      <c r="B305" s="333"/>
      <c r="C305" s="333"/>
      <c r="D305" s="333"/>
      <c r="E305" s="333" t="s">
        <v>1265</v>
      </c>
      <c r="F305" s="334">
        <v>7.8676995769463209</v>
      </c>
      <c r="G305" s="333" t="s">
        <v>1266</v>
      </c>
      <c r="H305" s="334">
        <v>6.45</v>
      </c>
      <c r="I305" s="333" t="s">
        <v>1267</v>
      </c>
      <c r="J305" s="334">
        <v>14.319999999999999</v>
      </c>
      <c r="K305" s="194"/>
      <c r="L305" s="194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  <c r="AC305" s="194"/>
      <c r="AD305" s="194"/>
      <c r="AE305" s="194"/>
      <c r="AF305" s="194"/>
      <c r="AG305" s="194"/>
      <c r="AH305" s="194"/>
      <c r="AI305" s="194"/>
      <c r="AJ305" s="194"/>
      <c r="AK305" s="194"/>
      <c r="AL305" s="194"/>
      <c r="AM305" s="194"/>
      <c r="AN305" s="194"/>
      <c r="AO305" s="194"/>
      <c r="AP305" s="194"/>
      <c r="AQ305" s="194"/>
      <c r="AR305" s="194"/>
      <c r="AS305" s="194"/>
      <c r="AT305" s="194"/>
      <c r="AU305" s="194"/>
      <c r="AV305" s="194"/>
      <c r="AW305" s="194"/>
      <c r="AX305" s="194"/>
      <c r="AY305" s="194"/>
      <c r="AZ305" s="194"/>
      <c r="BA305" s="194"/>
      <c r="BB305" s="194"/>
      <c r="BC305" s="194"/>
      <c r="BD305" s="194"/>
      <c r="BE305" s="194"/>
      <c r="BF305" s="194"/>
      <c r="BG305" s="194"/>
      <c r="BH305" s="194"/>
      <c r="BI305" s="194"/>
      <c r="BJ305" s="194"/>
    </row>
    <row r="306" spans="1:62" s="197" customFormat="1">
      <c r="A306" s="333"/>
      <c r="B306" s="333"/>
      <c r="C306" s="333"/>
      <c r="D306" s="333"/>
      <c r="E306" s="333" t="s">
        <v>1268</v>
      </c>
      <c r="F306" s="334">
        <v>22.55</v>
      </c>
      <c r="G306" s="333"/>
      <c r="H306" s="434" t="s">
        <v>1269</v>
      </c>
      <c r="I306" s="434"/>
      <c r="J306" s="334">
        <v>106.31</v>
      </c>
      <c r="K306" s="194"/>
      <c r="L306" s="194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194"/>
      <c r="AF306" s="194"/>
      <c r="AG306" s="194"/>
      <c r="AH306" s="194"/>
      <c r="AI306" s="194"/>
      <c r="AJ306" s="194"/>
      <c r="AK306" s="194"/>
      <c r="AL306" s="194"/>
      <c r="AM306" s="194"/>
      <c r="AN306" s="194"/>
      <c r="AO306" s="194"/>
      <c r="AP306" s="194"/>
      <c r="AQ306" s="194"/>
      <c r="AR306" s="194"/>
      <c r="AS306" s="194"/>
      <c r="AT306" s="194"/>
      <c r="AU306" s="194"/>
      <c r="AV306" s="194"/>
      <c r="AW306" s="194"/>
      <c r="AX306" s="194"/>
      <c r="AY306" s="194"/>
      <c r="AZ306" s="194"/>
      <c r="BA306" s="194"/>
      <c r="BB306" s="194"/>
      <c r="BC306" s="194"/>
      <c r="BD306" s="194"/>
      <c r="BE306" s="194"/>
      <c r="BF306" s="194"/>
      <c r="BG306" s="194"/>
      <c r="BH306" s="194"/>
      <c r="BI306" s="194"/>
      <c r="BJ306" s="194"/>
    </row>
    <row r="307" spans="1:62" s="197" customFormat="1" ht="30" customHeight="1" thickBot="1">
      <c r="A307" s="335"/>
      <c r="B307" s="335"/>
      <c r="C307" s="335"/>
      <c r="D307" s="335"/>
      <c r="E307" s="335"/>
      <c r="F307" s="335"/>
      <c r="G307" s="335" t="s">
        <v>1270</v>
      </c>
      <c r="H307" s="336">
        <v>0.56999999999999995</v>
      </c>
      <c r="I307" s="335" t="s">
        <v>1271</v>
      </c>
      <c r="J307" s="337">
        <v>60.59</v>
      </c>
      <c r="K307" s="194"/>
      <c r="L307" s="194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  <c r="AF307" s="194"/>
      <c r="AG307" s="194"/>
      <c r="AH307" s="194"/>
      <c r="AI307" s="194"/>
      <c r="AJ307" s="194"/>
      <c r="AK307" s="194"/>
      <c r="AL307" s="194"/>
      <c r="AM307" s="194"/>
      <c r="AN307" s="194"/>
      <c r="AO307" s="194"/>
      <c r="AP307" s="194"/>
      <c r="AQ307" s="194"/>
      <c r="AR307" s="194"/>
      <c r="AS307" s="194"/>
      <c r="AT307" s="194"/>
      <c r="AU307" s="194"/>
      <c r="AV307" s="194"/>
      <c r="AW307" s="194"/>
      <c r="AX307" s="194"/>
      <c r="AY307" s="194"/>
      <c r="AZ307" s="194"/>
      <c r="BA307" s="194"/>
      <c r="BB307" s="194"/>
      <c r="BC307" s="194"/>
      <c r="BD307" s="194"/>
      <c r="BE307" s="194"/>
      <c r="BF307" s="194"/>
      <c r="BG307" s="194"/>
      <c r="BH307" s="194"/>
      <c r="BI307" s="194"/>
      <c r="BJ307" s="194"/>
    </row>
    <row r="308" spans="1:62" s="197" customFormat="1" ht="0.95" customHeight="1" thickTop="1">
      <c r="A308" s="338"/>
      <c r="B308" s="338"/>
      <c r="C308" s="338"/>
      <c r="D308" s="338"/>
      <c r="E308" s="338"/>
      <c r="F308" s="338"/>
      <c r="G308" s="338"/>
      <c r="H308" s="338"/>
      <c r="I308" s="338"/>
      <c r="J308" s="338"/>
      <c r="K308" s="194"/>
      <c r="L308" s="194"/>
      <c r="M308" s="194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  <c r="AC308" s="194"/>
      <c r="AD308" s="194"/>
      <c r="AE308" s="194"/>
      <c r="AF308" s="194"/>
      <c r="AG308" s="194"/>
      <c r="AH308" s="194"/>
      <c r="AI308" s="194"/>
      <c r="AJ308" s="194"/>
      <c r="AK308" s="194"/>
      <c r="AL308" s="194"/>
      <c r="AM308" s="194"/>
      <c r="AN308" s="194"/>
      <c r="AO308" s="194"/>
      <c r="AP308" s="194"/>
      <c r="AQ308" s="194"/>
      <c r="AR308" s="194"/>
      <c r="AS308" s="194"/>
      <c r="AT308" s="194"/>
      <c r="AU308" s="194"/>
      <c r="AV308" s="194"/>
      <c r="AW308" s="194"/>
      <c r="AX308" s="194"/>
      <c r="AY308" s="194"/>
      <c r="AZ308" s="194"/>
      <c r="BA308" s="194"/>
      <c r="BB308" s="194"/>
      <c r="BC308" s="194"/>
      <c r="BD308" s="194"/>
      <c r="BE308" s="194"/>
      <c r="BF308" s="194"/>
      <c r="BG308" s="194"/>
      <c r="BH308" s="194"/>
      <c r="BI308" s="194"/>
      <c r="BJ308" s="194"/>
    </row>
    <row r="309" spans="1:62" s="197" customFormat="1" ht="18" customHeight="1">
      <c r="A309" s="320" t="s">
        <v>1367</v>
      </c>
      <c r="B309" s="321" t="s">
        <v>151</v>
      </c>
      <c r="C309" s="320" t="s">
        <v>152</v>
      </c>
      <c r="D309" s="320" t="s">
        <v>120</v>
      </c>
      <c r="E309" s="435" t="s">
        <v>386</v>
      </c>
      <c r="F309" s="435"/>
      <c r="G309" s="322" t="s">
        <v>153</v>
      </c>
      <c r="H309" s="321" t="s">
        <v>154</v>
      </c>
      <c r="I309" s="321" t="s">
        <v>1025</v>
      </c>
      <c r="J309" s="344" t="s">
        <v>157</v>
      </c>
      <c r="K309" s="194"/>
      <c r="L309" s="194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194"/>
      <c r="AF309" s="194"/>
      <c r="AG309" s="194"/>
      <c r="AH309" s="194"/>
      <c r="AI309" s="194"/>
      <c r="AJ309" s="194"/>
      <c r="AK309" s="194"/>
      <c r="AL309" s="194"/>
      <c r="AM309" s="194"/>
      <c r="AN309" s="194"/>
      <c r="AO309" s="194"/>
      <c r="AP309" s="194"/>
      <c r="AQ309" s="194"/>
      <c r="AR309" s="194"/>
      <c r="AS309" s="194"/>
      <c r="AT309" s="194"/>
      <c r="AU309" s="194"/>
      <c r="AV309" s="194"/>
      <c r="AW309" s="194"/>
      <c r="AX309" s="194"/>
      <c r="AY309" s="194"/>
      <c r="AZ309" s="194"/>
      <c r="BA309" s="194"/>
      <c r="BB309" s="194"/>
      <c r="BC309" s="194"/>
      <c r="BD309" s="194"/>
      <c r="BE309" s="194"/>
      <c r="BF309" s="194"/>
      <c r="BG309" s="194"/>
      <c r="BH309" s="194"/>
      <c r="BI309" s="194"/>
      <c r="BJ309" s="194"/>
    </row>
    <row r="310" spans="1:62" s="197" customFormat="1" ht="39" customHeight="1">
      <c r="A310" s="323" t="s">
        <v>1260</v>
      </c>
      <c r="B310" s="324" t="s">
        <v>255</v>
      </c>
      <c r="C310" s="323" t="s">
        <v>162</v>
      </c>
      <c r="D310" s="323" t="s">
        <v>256</v>
      </c>
      <c r="E310" s="438" t="s">
        <v>1181</v>
      </c>
      <c r="F310" s="438"/>
      <c r="G310" s="325" t="s">
        <v>176</v>
      </c>
      <c r="H310" s="326">
        <v>1</v>
      </c>
      <c r="I310" s="327">
        <v>62.33</v>
      </c>
      <c r="J310" s="345">
        <v>62.33</v>
      </c>
      <c r="K310" s="194"/>
      <c r="L310" s="194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  <c r="AF310" s="194"/>
      <c r="AG310" s="194"/>
      <c r="AH310" s="194"/>
      <c r="AI310" s="194"/>
      <c r="AJ310" s="194"/>
      <c r="AK310" s="194"/>
      <c r="AL310" s="194"/>
      <c r="AM310" s="194"/>
      <c r="AN310" s="194"/>
      <c r="AO310" s="194"/>
      <c r="AP310" s="194"/>
      <c r="AQ310" s="194"/>
      <c r="AR310" s="194"/>
      <c r="AS310" s="194"/>
      <c r="AT310" s="194"/>
      <c r="AU310" s="194"/>
      <c r="AV310" s="194"/>
      <c r="AW310" s="194"/>
      <c r="AX310" s="194"/>
      <c r="AY310" s="194"/>
      <c r="AZ310" s="194"/>
      <c r="BA310" s="194"/>
      <c r="BB310" s="194"/>
      <c r="BC310" s="194"/>
      <c r="BD310" s="194"/>
      <c r="BE310" s="194"/>
      <c r="BF310" s="194"/>
      <c r="BG310" s="194"/>
      <c r="BH310" s="194"/>
      <c r="BI310" s="194"/>
      <c r="BJ310" s="194"/>
    </row>
    <row r="311" spans="1:62" s="197" customFormat="1" ht="26.1" customHeight="1">
      <c r="A311" s="328" t="s">
        <v>1261</v>
      </c>
      <c r="B311" s="329" t="s">
        <v>1368</v>
      </c>
      <c r="C311" s="328" t="s">
        <v>162</v>
      </c>
      <c r="D311" s="328" t="s">
        <v>1369</v>
      </c>
      <c r="E311" s="439" t="s">
        <v>1038</v>
      </c>
      <c r="F311" s="439"/>
      <c r="G311" s="330" t="s">
        <v>168</v>
      </c>
      <c r="H311" s="331">
        <v>0.82</v>
      </c>
      <c r="I311" s="332">
        <v>25.5</v>
      </c>
      <c r="J311" s="346">
        <v>20.91</v>
      </c>
      <c r="K311" s="194"/>
      <c r="L311" s="194"/>
      <c r="M311" s="194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4"/>
      <c r="AD311" s="194"/>
      <c r="AE311" s="194"/>
      <c r="AF311" s="194"/>
      <c r="AG311" s="194"/>
      <c r="AH311" s="194"/>
      <c r="AI311" s="194"/>
      <c r="AJ311" s="194"/>
      <c r="AK311" s="194"/>
      <c r="AL311" s="194"/>
      <c r="AM311" s="194"/>
      <c r="AN311" s="194"/>
      <c r="AO311" s="194"/>
      <c r="AP311" s="194"/>
      <c r="AQ311" s="194"/>
      <c r="AR311" s="194"/>
      <c r="AS311" s="194"/>
      <c r="AT311" s="194"/>
      <c r="AU311" s="194"/>
      <c r="AV311" s="194"/>
      <c r="AW311" s="194"/>
      <c r="AX311" s="194"/>
      <c r="AY311" s="194"/>
      <c r="AZ311" s="194"/>
      <c r="BA311" s="194"/>
      <c r="BB311" s="194"/>
      <c r="BC311" s="194"/>
      <c r="BD311" s="194"/>
      <c r="BE311" s="194"/>
      <c r="BF311" s="194"/>
      <c r="BG311" s="194"/>
      <c r="BH311" s="194"/>
      <c r="BI311" s="194"/>
      <c r="BJ311" s="194"/>
    </row>
    <row r="312" spans="1:62" s="197" customFormat="1" ht="24" customHeight="1">
      <c r="A312" s="328" t="s">
        <v>1261</v>
      </c>
      <c r="B312" s="329" t="s">
        <v>1279</v>
      </c>
      <c r="C312" s="328" t="s">
        <v>162</v>
      </c>
      <c r="D312" s="328" t="s">
        <v>1280</v>
      </c>
      <c r="E312" s="439" t="s">
        <v>1038</v>
      </c>
      <c r="F312" s="439"/>
      <c r="G312" s="330" t="s">
        <v>168</v>
      </c>
      <c r="H312" s="331">
        <v>0.31</v>
      </c>
      <c r="I312" s="332">
        <v>19.309999999999999</v>
      </c>
      <c r="J312" s="346">
        <v>5.98</v>
      </c>
      <c r="K312" s="194"/>
      <c r="L312" s="194"/>
      <c r="M312" s="194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4"/>
      <c r="AD312" s="194"/>
      <c r="AE312" s="194"/>
      <c r="AF312" s="194"/>
      <c r="AG312" s="194"/>
      <c r="AH312" s="194"/>
      <c r="AI312" s="194"/>
      <c r="AJ312" s="194"/>
      <c r="AK312" s="194"/>
      <c r="AL312" s="194"/>
      <c r="AM312" s="194"/>
      <c r="AN312" s="194"/>
      <c r="AO312" s="194"/>
      <c r="AP312" s="194"/>
      <c r="AQ312" s="194"/>
      <c r="AR312" s="194"/>
      <c r="AS312" s="194"/>
      <c r="AT312" s="194"/>
      <c r="AU312" s="194"/>
      <c r="AV312" s="194"/>
      <c r="AW312" s="194"/>
      <c r="AX312" s="194"/>
      <c r="AY312" s="194"/>
      <c r="AZ312" s="194"/>
      <c r="BA312" s="194"/>
      <c r="BB312" s="194"/>
      <c r="BC312" s="194"/>
      <c r="BD312" s="194"/>
      <c r="BE312" s="194"/>
      <c r="BF312" s="194"/>
      <c r="BG312" s="194"/>
      <c r="BH312" s="194"/>
      <c r="BI312" s="194"/>
      <c r="BJ312" s="194"/>
    </row>
    <row r="313" spans="1:62" s="197" customFormat="1" ht="26.1" customHeight="1">
      <c r="A313" s="328" t="s">
        <v>1264</v>
      </c>
      <c r="B313" s="329" t="s">
        <v>646</v>
      </c>
      <c r="C313" s="328" t="s">
        <v>162</v>
      </c>
      <c r="D313" s="328" t="s">
        <v>647</v>
      </c>
      <c r="E313" s="439" t="s">
        <v>422</v>
      </c>
      <c r="F313" s="439"/>
      <c r="G313" s="330" t="s">
        <v>176</v>
      </c>
      <c r="H313" s="331">
        <v>1.1000000000000001</v>
      </c>
      <c r="I313" s="332">
        <v>28.4</v>
      </c>
      <c r="J313" s="346">
        <v>31.24</v>
      </c>
      <c r="K313" s="194"/>
      <c r="L313" s="194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  <c r="AC313" s="194"/>
      <c r="AD313" s="194"/>
      <c r="AE313" s="194"/>
      <c r="AF313" s="194"/>
      <c r="AG313" s="194"/>
      <c r="AH313" s="194"/>
      <c r="AI313" s="194"/>
      <c r="AJ313" s="194"/>
      <c r="AK313" s="194"/>
      <c r="AL313" s="194"/>
      <c r="AM313" s="194"/>
      <c r="AN313" s="194"/>
      <c r="AO313" s="194"/>
      <c r="AP313" s="194"/>
      <c r="AQ313" s="194"/>
      <c r="AR313" s="194"/>
      <c r="AS313" s="194"/>
      <c r="AT313" s="194"/>
      <c r="AU313" s="194"/>
      <c r="AV313" s="194"/>
      <c r="AW313" s="194"/>
      <c r="AX313" s="194"/>
      <c r="AY313" s="194"/>
      <c r="AZ313" s="194"/>
      <c r="BA313" s="194"/>
      <c r="BB313" s="194"/>
      <c r="BC313" s="194"/>
      <c r="BD313" s="194"/>
      <c r="BE313" s="194"/>
      <c r="BF313" s="194"/>
      <c r="BG313" s="194"/>
      <c r="BH313" s="194"/>
      <c r="BI313" s="194"/>
      <c r="BJ313" s="194"/>
    </row>
    <row r="314" spans="1:62" s="197" customFormat="1" ht="24" customHeight="1">
      <c r="A314" s="328" t="s">
        <v>1264</v>
      </c>
      <c r="B314" s="329" t="s">
        <v>849</v>
      </c>
      <c r="C314" s="328" t="s">
        <v>162</v>
      </c>
      <c r="D314" s="328" t="s">
        <v>850</v>
      </c>
      <c r="E314" s="439" t="s">
        <v>422</v>
      </c>
      <c r="F314" s="439"/>
      <c r="G314" s="330" t="s">
        <v>272</v>
      </c>
      <c r="H314" s="331">
        <v>6.14</v>
      </c>
      <c r="I314" s="332">
        <v>0.57999999999999996</v>
      </c>
      <c r="J314" s="346">
        <v>3.56</v>
      </c>
      <c r="K314" s="194"/>
      <c r="L314" s="194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194"/>
      <c r="AF314" s="194"/>
      <c r="AG314" s="194"/>
      <c r="AH314" s="194"/>
      <c r="AI314" s="194"/>
      <c r="AJ314" s="194"/>
      <c r="AK314" s="194"/>
      <c r="AL314" s="194"/>
      <c r="AM314" s="194"/>
      <c r="AN314" s="194"/>
      <c r="AO314" s="194"/>
      <c r="AP314" s="194"/>
      <c r="AQ314" s="194"/>
      <c r="AR314" s="194"/>
      <c r="AS314" s="194"/>
      <c r="AT314" s="194"/>
      <c r="AU314" s="194"/>
      <c r="AV314" s="194"/>
      <c r="AW314" s="194"/>
      <c r="AX314" s="194"/>
      <c r="AY314" s="194"/>
      <c r="AZ314" s="194"/>
      <c r="BA314" s="194"/>
      <c r="BB314" s="194"/>
      <c r="BC314" s="194"/>
      <c r="BD314" s="194"/>
      <c r="BE314" s="194"/>
      <c r="BF314" s="194"/>
      <c r="BG314" s="194"/>
      <c r="BH314" s="194"/>
      <c r="BI314" s="194"/>
      <c r="BJ314" s="194"/>
    </row>
    <row r="315" spans="1:62" s="197" customFormat="1" ht="24" customHeight="1">
      <c r="A315" s="328" t="s">
        <v>1264</v>
      </c>
      <c r="B315" s="329" t="s">
        <v>926</v>
      </c>
      <c r="C315" s="328" t="s">
        <v>162</v>
      </c>
      <c r="D315" s="328" t="s">
        <v>927</v>
      </c>
      <c r="E315" s="439" t="s">
        <v>422</v>
      </c>
      <c r="F315" s="439"/>
      <c r="G315" s="330" t="s">
        <v>272</v>
      </c>
      <c r="H315" s="331">
        <v>0.19</v>
      </c>
      <c r="I315" s="332">
        <v>3.4</v>
      </c>
      <c r="J315" s="346">
        <v>0.64</v>
      </c>
      <c r="K315" s="194"/>
      <c r="L315" s="194"/>
      <c r="M315" s="194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  <c r="AC315" s="194"/>
      <c r="AD315" s="194"/>
      <c r="AE315" s="194"/>
      <c r="AF315" s="194"/>
      <c r="AG315" s="194"/>
      <c r="AH315" s="194"/>
      <c r="AI315" s="194"/>
      <c r="AJ315" s="194"/>
      <c r="AK315" s="194"/>
      <c r="AL315" s="194"/>
      <c r="AM315" s="194"/>
      <c r="AN315" s="194"/>
      <c r="AO315" s="194"/>
      <c r="AP315" s="194"/>
      <c r="AQ315" s="194"/>
      <c r="AR315" s="194"/>
      <c r="AS315" s="194"/>
      <c r="AT315" s="194"/>
      <c r="AU315" s="194"/>
      <c r="AV315" s="194"/>
      <c r="AW315" s="194"/>
      <c r="AX315" s="194"/>
      <c r="AY315" s="194"/>
      <c r="AZ315" s="194"/>
      <c r="BA315" s="194"/>
      <c r="BB315" s="194"/>
      <c r="BC315" s="194"/>
      <c r="BD315" s="194"/>
      <c r="BE315" s="194"/>
      <c r="BF315" s="194"/>
      <c r="BG315" s="194"/>
      <c r="BH315" s="194"/>
      <c r="BI315" s="194"/>
      <c r="BJ315" s="194"/>
    </row>
    <row r="316" spans="1:62" s="197" customFormat="1">
      <c r="A316" s="333"/>
      <c r="B316" s="333"/>
      <c r="C316" s="333"/>
      <c r="D316" s="333"/>
      <c r="E316" s="333" t="s">
        <v>1265</v>
      </c>
      <c r="F316" s="334">
        <v>9.8895665073347612</v>
      </c>
      <c r="G316" s="333" t="s">
        <v>1266</v>
      </c>
      <c r="H316" s="334">
        <v>8.11</v>
      </c>
      <c r="I316" s="333" t="s">
        <v>1267</v>
      </c>
      <c r="J316" s="334">
        <v>18</v>
      </c>
      <c r="K316" s="194"/>
      <c r="L316" s="194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  <c r="AC316" s="194"/>
      <c r="AD316" s="194"/>
      <c r="AE316" s="194"/>
      <c r="AF316" s="194"/>
      <c r="AG316" s="194"/>
      <c r="AH316" s="194"/>
      <c r="AI316" s="194"/>
      <c r="AJ316" s="194"/>
      <c r="AK316" s="194"/>
      <c r="AL316" s="194"/>
      <c r="AM316" s="194"/>
      <c r="AN316" s="194"/>
      <c r="AO316" s="194"/>
      <c r="AP316" s="194"/>
      <c r="AQ316" s="194"/>
      <c r="AR316" s="194"/>
      <c r="AS316" s="194"/>
      <c r="AT316" s="194"/>
      <c r="AU316" s="194"/>
      <c r="AV316" s="194"/>
      <c r="AW316" s="194"/>
      <c r="AX316" s="194"/>
      <c r="AY316" s="194"/>
      <c r="AZ316" s="194"/>
      <c r="BA316" s="194"/>
      <c r="BB316" s="194"/>
      <c r="BC316" s="194"/>
      <c r="BD316" s="194"/>
      <c r="BE316" s="194"/>
      <c r="BF316" s="194"/>
      <c r="BG316" s="194"/>
      <c r="BH316" s="194"/>
      <c r="BI316" s="194"/>
      <c r="BJ316" s="194"/>
    </row>
    <row r="317" spans="1:62" s="197" customFormat="1">
      <c r="A317" s="333"/>
      <c r="B317" s="333"/>
      <c r="C317" s="333"/>
      <c r="D317" s="333"/>
      <c r="E317" s="333" t="s">
        <v>1268</v>
      </c>
      <c r="F317" s="334">
        <v>16.78</v>
      </c>
      <c r="G317" s="333"/>
      <c r="H317" s="434" t="s">
        <v>1269</v>
      </c>
      <c r="I317" s="434"/>
      <c r="J317" s="334">
        <v>79.11</v>
      </c>
      <c r="K317" s="194"/>
      <c r="L317" s="194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  <c r="AC317" s="194"/>
      <c r="AD317" s="194"/>
      <c r="AE317" s="194"/>
      <c r="AF317" s="194"/>
      <c r="AG317" s="194"/>
      <c r="AH317" s="194"/>
      <c r="AI317" s="194"/>
      <c r="AJ317" s="194"/>
      <c r="AK317" s="194"/>
      <c r="AL317" s="194"/>
      <c r="AM317" s="194"/>
      <c r="AN317" s="194"/>
      <c r="AO317" s="194"/>
      <c r="AP317" s="194"/>
      <c r="AQ317" s="194"/>
      <c r="AR317" s="194"/>
      <c r="AS317" s="194"/>
      <c r="AT317" s="194"/>
      <c r="AU317" s="194"/>
      <c r="AV317" s="194"/>
      <c r="AW317" s="194"/>
      <c r="AX317" s="194"/>
      <c r="AY317" s="194"/>
      <c r="AZ317" s="194"/>
      <c r="BA317" s="194"/>
      <c r="BB317" s="194"/>
      <c r="BC317" s="194"/>
      <c r="BD317" s="194"/>
      <c r="BE317" s="194"/>
      <c r="BF317" s="194"/>
      <c r="BG317" s="194"/>
      <c r="BH317" s="194"/>
      <c r="BI317" s="194"/>
      <c r="BJ317" s="194"/>
    </row>
    <row r="318" spans="1:62" s="197" customFormat="1" ht="30" customHeight="1" thickBot="1">
      <c r="A318" s="335"/>
      <c r="B318" s="335"/>
      <c r="C318" s="335"/>
      <c r="D318" s="335"/>
      <c r="E318" s="335"/>
      <c r="F318" s="335"/>
      <c r="G318" s="335" t="s">
        <v>1270</v>
      </c>
      <c r="H318" s="336">
        <v>1.71</v>
      </c>
      <c r="I318" s="335" t="s">
        <v>1271</v>
      </c>
      <c r="J318" s="337">
        <v>135.27000000000001</v>
      </c>
      <c r="K318" s="194"/>
      <c r="L318" s="194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  <c r="AC318" s="194"/>
      <c r="AD318" s="194"/>
      <c r="AE318" s="194"/>
      <c r="AF318" s="194"/>
      <c r="AG318" s="194"/>
      <c r="AH318" s="194"/>
      <c r="AI318" s="194"/>
      <c r="AJ318" s="194"/>
      <c r="AK318" s="194"/>
      <c r="AL318" s="194"/>
      <c r="AM318" s="194"/>
      <c r="AN318" s="194"/>
      <c r="AO318" s="194"/>
      <c r="AP318" s="194"/>
      <c r="AQ318" s="194"/>
      <c r="AR318" s="194"/>
      <c r="AS318" s="194"/>
      <c r="AT318" s="194"/>
      <c r="AU318" s="194"/>
      <c r="AV318" s="194"/>
      <c r="AW318" s="194"/>
      <c r="AX318" s="194"/>
      <c r="AY318" s="194"/>
      <c r="AZ318" s="194"/>
      <c r="BA318" s="194"/>
      <c r="BB318" s="194"/>
      <c r="BC318" s="194"/>
      <c r="BD318" s="194"/>
      <c r="BE318" s="194"/>
      <c r="BF318" s="194"/>
      <c r="BG318" s="194"/>
      <c r="BH318" s="194"/>
      <c r="BI318" s="194"/>
      <c r="BJ318" s="194"/>
    </row>
    <row r="319" spans="1:62" s="197" customFormat="1" ht="0.95" customHeight="1" thickTop="1">
      <c r="A319" s="338"/>
      <c r="B319" s="338"/>
      <c r="C319" s="338"/>
      <c r="D319" s="338"/>
      <c r="E319" s="338"/>
      <c r="F319" s="338"/>
      <c r="G319" s="338"/>
      <c r="H319" s="338"/>
      <c r="I319" s="338"/>
      <c r="J319" s="338"/>
      <c r="K319" s="194"/>
      <c r="L319" s="194"/>
      <c r="M319" s="194"/>
      <c r="N319" s="194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  <c r="AA319" s="194"/>
      <c r="AB319" s="194"/>
      <c r="AC319" s="194"/>
      <c r="AD319" s="194"/>
      <c r="AE319" s="194"/>
      <c r="AF319" s="194"/>
      <c r="AG319" s="194"/>
      <c r="AH319" s="194"/>
      <c r="AI319" s="194"/>
      <c r="AJ319" s="194"/>
      <c r="AK319" s="194"/>
      <c r="AL319" s="194"/>
      <c r="AM319" s="194"/>
      <c r="AN319" s="194"/>
      <c r="AO319" s="194"/>
      <c r="AP319" s="194"/>
      <c r="AQ319" s="194"/>
      <c r="AR319" s="194"/>
      <c r="AS319" s="194"/>
      <c r="AT319" s="194"/>
      <c r="AU319" s="194"/>
      <c r="AV319" s="194"/>
      <c r="AW319" s="194"/>
      <c r="AX319" s="194"/>
      <c r="AY319" s="194"/>
      <c r="AZ319" s="194"/>
      <c r="BA319" s="194"/>
      <c r="BB319" s="194"/>
      <c r="BC319" s="194"/>
      <c r="BD319" s="194"/>
      <c r="BE319" s="194"/>
      <c r="BF319" s="194"/>
      <c r="BG319" s="194"/>
      <c r="BH319" s="194"/>
      <c r="BI319" s="194"/>
      <c r="BJ319" s="194"/>
    </row>
    <row r="320" spans="1:62" s="197" customFormat="1" ht="18" customHeight="1">
      <c r="A320" s="320"/>
      <c r="B320" s="321" t="s">
        <v>151</v>
      </c>
      <c r="C320" s="320" t="s">
        <v>152</v>
      </c>
      <c r="D320" s="320" t="s">
        <v>120</v>
      </c>
      <c r="E320" s="435" t="s">
        <v>386</v>
      </c>
      <c r="F320" s="435"/>
      <c r="G320" s="322" t="s">
        <v>153</v>
      </c>
      <c r="H320" s="321" t="s">
        <v>154</v>
      </c>
      <c r="I320" s="321" t="s">
        <v>1025</v>
      </c>
      <c r="J320" s="344" t="s">
        <v>157</v>
      </c>
      <c r="K320" s="194"/>
      <c r="L320" s="194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194"/>
      <c r="AC320" s="194"/>
      <c r="AD320" s="194"/>
      <c r="AE320" s="194"/>
      <c r="AF320" s="194"/>
      <c r="AG320" s="194"/>
      <c r="AH320" s="194"/>
      <c r="AI320" s="194"/>
      <c r="AJ320" s="194"/>
      <c r="AK320" s="194"/>
      <c r="AL320" s="194"/>
      <c r="AM320" s="194"/>
      <c r="AN320" s="194"/>
      <c r="AO320" s="194"/>
      <c r="AP320" s="194"/>
      <c r="AQ320" s="194"/>
      <c r="AR320" s="194"/>
      <c r="AS320" s="194"/>
      <c r="AT320" s="194"/>
      <c r="AU320" s="194"/>
      <c r="AV320" s="194"/>
      <c r="AW320" s="194"/>
      <c r="AX320" s="194"/>
      <c r="AY320" s="194"/>
      <c r="AZ320" s="194"/>
      <c r="BA320" s="194"/>
      <c r="BB320" s="194"/>
      <c r="BC320" s="194"/>
      <c r="BD320" s="194"/>
      <c r="BE320" s="194"/>
      <c r="BF320" s="194"/>
      <c r="BG320" s="194"/>
      <c r="BH320" s="194"/>
      <c r="BI320" s="194"/>
      <c r="BJ320" s="194"/>
    </row>
    <row r="321" spans="1:62" s="197" customFormat="1" ht="26.1" customHeight="1">
      <c r="A321" s="323" t="s">
        <v>1264</v>
      </c>
      <c r="B321" s="324" t="s">
        <v>258</v>
      </c>
      <c r="C321" s="323" t="s">
        <v>207</v>
      </c>
      <c r="D321" s="323" t="s">
        <v>259</v>
      </c>
      <c r="E321" s="438" t="s">
        <v>392</v>
      </c>
      <c r="F321" s="438"/>
      <c r="G321" s="325" t="s">
        <v>260</v>
      </c>
      <c r="H321" s="326">
        <v>1</v>
      </c>
      <c r="I321" s="327">
        <v>1.5</v>
      </c>
      <c r="J321" s="345">
        <v>1.5</v>
      </c>
      <c r="K321" s="194"/>
      <c r="L321" s="194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  <c r="AC321" s="194"/>
      <c r="AD321" s="194"/>
      <c r="AE321" s="194"/>
      <c r="AF321" s="194"/>
      <c r="AG321" s="194"/>
      <c r="AH321" s="194"/>
      <c r="AI321" s="194"/>
      <c r="AJ321" s="194"/>
      <c r="AK321" s="194"/>
      <c r="AL321" s="194"/>
      <c r="AM321" s="194"/>
      <c r="AN321" s="194"/>
      <c r="AO321" s="194"/>
      <c r="AP321" s="194"/>
      <c r="AQ321" s="194"/>
      <c r="AR321" s="194"/>
      <c r="AS321" s="194"/>
      <c r="AT321" s="194"/>
      <c r="AU321" s="194"/>
      <c r="AV321" s="194"/>
      <c r="AW321" s="194"/>
      <c r="AX321" s="194"/>
      <c r="AY321" s="194"/>
      <c r="AZ321" s="194"/>
      <c r="BA321" s="194"/>
      <c r="BB321" s="194"/>
      <c r="BC321" s="194"/>
      <c r="BD321" s="194"/>
      <c r="BE321" s="194"/>
      <c r="BF321" s="194"/>
      <c r="BG321" s="194"/>
      <c r="BH321" s="194"/>
      <c r="BI321" s="194"/>
      <c r="BJ321" s="194"/>
    </row>
    <row r="322" spans="1:62" s="197" customFormat="1">
      <c r="A322" s="333"/>
      <c r="B322" s="333"/>
      <c r="C322" s="333"/>
      <c r="D322" s="333"/>
      <c r="E322" s="333" t="s">
        <v>1265</v>
      </c>
      <c r="F322" s="334">
        <v>0</v>
      </c>
      <c r="G322" s="333" t="s">
        <v>1266</v>
      </c>
      <c r="H322" s="334">
        <v>0</v>
      </c>
      <c r="I322" s="333" t="s">
        <v>1267</v>
      </c>
      <c r="J322" s="334">
        <v>0</v>
      </c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  <c r="AF322" s="194"/>
      <c r="AG322" s="194"/>
      <c r="AH322" s="194"/>
      <c r="AI322" s="194"/>
      <c r="AJ322" s="194"/>
      <c r="AK322" s="194"/>
      <c r="AL322" s="194"/>
      <c r="AM322" s="194"/>
      <c r="AN322" s="194"/>
      <c r="AO322" s="194"/>
      <c r="AP322" s="194"/>
      <c r="AQ322" s="194"/>
      <c r="AR322" s="194"/>
      <c r="AS322" s="194"/>
      <c r="AT322" s="194"/>
      <c r="AU322" s="194"/>
      <c r="AV322" s="194"/>
      <c r="AW322" s="194"/>
      <c r="AX322" s="194"/>
      <c r="AY322" s="194"/>
      <c r="AZ322" s="194"/>
      <c r="BA322" s="194"/>
      <c r="BB322" s="194"/>
      <c r="BC322" s="194"/>
      <c r="BD322" s="194"/>
      <c r="BE322" s="194"/>
      <c r="BF322" s="194"/>
      <c r="BG322" s="194"/>
      <c r="BH322" s="194"/>
      <c r="BI322" s="194"/>
      <c r="BJ322" s="194"/>
    </row>
    <row r="323" spans="1:62" s="197" customFormat="1">
      <c r="A323" s="333"/>
      <c r="B323" s="333"/>
      <c r="C323" s="333"/>
      <c r="D323" s="333"/>
      <c r="E323" s="333" t="s">
        <v>1268</v>
      </c>
      <c r="F323" s="334">
        <v>0.4</v>
      </c>
      <c r="G323" s="333"/>
      <c r="H323" s="434" t="s">
        <v>1269</v>
      </c>
      <c r="I323" s="434"/>
      <c r="J323" s="334">
        <v>1.9</v>
      </c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  <c r="AC323" s="194"/>
      <c r="AD323" s="194"/>
      <c r="AE323" s="194"/>
      <c r="AF323" s="194"/>
      <c r="AG323" s="194"/>
      <c r="AH323" s="194"/>
      <c r="AI323" s="194"/>
      <c r="AJ323" s="194"/>
      <c r="AK323" s="194"/>
      <c r="AL323" s="194"/>
      <c r="AM323" s="194"/>
      <c r="AN323" s="194"/>
      <c r="AO323" s="194"/>
      <c r="AP323" s="194"/>
      <c r="AQ323" s="194"/>
      <c r="AR323" s="194"/>
      <c r="AS323" s="194"/>
      <c r="AT323" s="194"/>
      <c r="AU323" s="194"/>
      <c r="AV323" s="194"/>
      <c r="AW323" s="194"/>
      <c r="AX323" s="194"/>
      <c r="AY323" s="194"/>
      <c r="AZ323" s="194"/>
      <c r="BA323" s="194"/>
      <c r="BB323" s="194"/>
      <c r="BC323" s="194"/>
      <c r="BD323" s="194"/>
      <c r="BE323" s="194"/>
      <c r="BF323" s="194"/>
      <c r="BG323" s="194"/>
      <c r="BH323" s="194"/>
      <c r="BI323" s="194"/>
      <c r="BJ323" s="194"/>
    </row>
    <row r="324" spans="1:62" s="197" customFormat="1" ht="30" customHeight="1" thickBot="1">
      <c r="A324" s="335"/>
      <c r="B324" s="335"/>
      <c r="C324" s="335"/>
      <c r="D324" s="335"/>
      <c r="E324" s="335"/>
      <c r="F324" s="335"/>
      <c r="G324" s="335" t="s">
        <v>1270</v>
      </c>
      <c r="H324" s="336">
        <v>40</v>
      </c>
      <c r="I324" s="335" t="s">
        <v>1271</v>
      </c>
      <c r="J324" s="337">
        <v>76</v>
      </c>
      <c r="K324" s="194"/>
      <c r="L324" s="194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  <c r="AC324" s="194"/>
      <c r="AD324" s="194"/>
      <c r="AE324" s="194"/>
      <c r="AF324" s="194"/>
      <c r="AG324" s="194"/>
      <c r="AH324" s="194"/>
      <c r="AI324" s="194"/>
      <c r="AJ324" s="194"/>
      <c r="AK324" s="194"/>
      <c r="AL324" s="194"/>
      <c r="AM324" s="194"/>
      <c r="AN324" s="194"/>
      <c r="AO324" s="194"/>
      <c r="AP324" s="194"/>
      <c r="AQ324" s="194"/>
      <c r="AR324" s="194"/>
      <c r="AS324" s="194"/>
      <c r="AT324" s="194"/>
      <c r="AU324" s="194"/>
      <c r="AV324" s="194"/>
      <c r="AW324" s="194"/>
      <c r="AX324" s="194"/>
      <c r="AY324" s="194"/>
      <c r="AZ324" s="194"/>
      <c r="BA324" s="194"/>
      <c r="BB324" s="194"/>
      <c r="BC324" s="194"/>
      <c r="BD324" s="194"/>
      <c r="BE324" s="194"/>
      <c r="BF324" s="194"/>
      <c r="BG324" s="194"/>
      <c r="BH324" s="194"/>
      <c r="BI324" s="194"/>
      <c r="BJ324" s="194"/>
    </row>
    <row r="325" spans="1:62" s="197" customFormat="1" ht="0.95" customHeight="1" thickTop="1">
      <c r="A325" s="338"/>
      <c r="B325" s="338"/>
      <c r="C325" s="338"/>
      <c r="D325" s="338"/>
      <c r="E325" s="338"/>
      <c r="F325" s="338"/>
      <c r="G325" s="338"/>
      <c r="H325" s="338"/>
      <c r="I325" s="338"/>
      <c r="J325" s="338"/>
      <c r="K325" s="194"/>
      <c r="L325" s="194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  <c r="AC325" s="194"/>
      <c r="AD325" s="194"/>
      <c r="AE325" s="194"/>
      <c r="AF325" s="194"/>
      <c r="AG325" s="194"/>
      <c r="AH325" s="194"/>
      <c r="AI325" s="194"/>
      <c r="AJ325" s="194"/>
      <c r="AK325" s="194"/>
      <c r="AL325" s="194"/>
      <c r="AM325" s="194"/>
      <c r="AN325" s="194"/>
      <c r="AO325" s="194"/>
      <c r="AP325" s="194"/>
      <c r="AQ325" s="194"/>
      <c r="AR325" s="194"/>
      <c r="AS325" s="194"/>
      <c r="AT325" s="194"/>
      <c r="AU325" s="194"/>
      <c r="AV325" s="194"/>
      <c r="AW325" s="194"/>
      <c r="AX325" s="194"/>
      <c r="AY325" s="194"/>
      <c r="AZ325" s="194"/>
      <c r="BA325" s="194"/>
      <c r="BB325" s="194"/>
      <c r="BC325" s="194"/>
      <c r="BD325" s="194"/>
      <c r="BE325" s="194"/>
      <c r="BF325" s="194"/>
      <c r="BG325" s="194"/>
      <c r="BH325" s="194"/>
      <c r="BI325" s="194"/>
      <c r="BJ325" s="194"/>
    </row>
    <row r="326" spans="1:62" s="197" customFormat="1" ht="24" customHeight="1">
      <c r="A326" s="318" t="s">
        <v>261</v>
      </c>
      <c r="B326" s="318"/>
      <c r="C326" s="318"/>
      <c r="D326" s="318" t="s">
        <v>262</v>
      </c>
      <c r="E326" s="318"/>
      <c r="F326" s="437"/>
      <c r="G326" s="437"/>
      <c r="H326" s="319"/>
      <c r="I326" s="318"/>
      <c r="J326" s="343">
        <v>3735.73</v>
      </c>
      <c r="K326" s="194"/>
      <c r="L326" s="194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  <c r="AC326" s="194"/>
      <c r="AD326" s="194"/>
      <c r="AE326" s="194"/>
      <c r="AF326" s="194"/>
      <c r="AG326" s="194"/>
      <c r="AH326" s="194"/>
      <c r="AI326" s="194"/>
      <c r="AJ326" s="194"/>
      <c r="AK326" s="194"/>
      <c r="AL326" s="194"/>
      <c r="AM326" s="194"/>
      <c r="AN326" s="194"/>
      <c r="AO326" s="194"/>
      <c r="AP326" s="194"/>
      <c r="AQ326" s="194"/>
      <c r="AR326" s="194"/>
      <c r="AS326" s="194"/>
      <c r="AT326" s="194"/>
      <c r="AU326" s="194"/>
      <c r="AV326" s="194"/>
      <c r="AW326" s="194"/>
      <c r="AX326" s="194"/>
      <c r="AY326" s="194"/>
      <c r="AZ326" s="194"/>
      <c r="BA326" s="194"/>
      <c r="BB326" s="194"/>
      <c r="BC326" s="194"/>
      <c r="BD326" s="194"/>
      <c r="BE326" s="194"/>
      <c r="BF326" s="194"/>
      <c r="BG326" s="194"/>
      <c r="BH326" s="194"/>
      <c r="BI326" s="194"/>
      <c r="BJ326" s="194"/>
    </row>
    <row r="327" spans="1:62" s="197" customFormat="1" ht="18" customHeight="1">
      <c r="A327" s="320" t="s">
        <v>1370</v>
      </c>
      <c r="B327" s="321" t="s">
        <v>151</v>
      </c>
      <c r="C327" s="320" t="s">
        <v>152</v>
      </c>
      <c r="D327" s="320" t="s">
        <v>120</v>
      </c>
      <c r="E327" s="435" t="s">
        <v>386</v>
      </c>
      <c r="F327" s="435"/>
      <c r="G327" s="322" t="s">
        <v>153</v>
      </c>
      <c r="H327" s="321" t="s">
        <v>154</v>
      </c>
      <c r="I327" s="321" t="s">
        <v>1025</v>
      </c>
      <c r="J327" s="344" t="s">
        <v>157</v>
      </c>
      <c r="K327" s="194"/>
      <c r="L327" s="194"/>
      <c r="M327" s="194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  <c r="AC327" s="194"/>
      <c r="AD327" s="194"/>
      <c r="AE327" s="194"/>
      <c r="AF327" s="194"/>
      <c r="AG327" s="194"/>
      <c r="AH327" s="194"/>
      <c r="AI327" s="194"/>
      <c r="AJ327" s="194"/>
      <c r="AK327" s="194"/>
      <c r="AL327" s="194"/>
      <c r="AM327" s="194"/>
      <c r="AN327" s="194"/>
      <c r="AO327" s="194"/>
      <c r="AP327" s="194"/>
      <c r="AQ327" s="194"/>
      <c r="AR327" s="194"/>
      <c r="AS327" s="194"/>
      <c r="AT327" s="194"/>
      <c r="AU327" s="194"/>
      <c r="AV327" s="194"/>
      <c r="AW327" s="194"/>
      <c r="AX327" s="194"/>
      <c r="AY327" s="194"/>
      <c r="AZ327" s="194"/>
      <c r="BA327" s="194"/>
      <c r="BB327" s="194"/>
      <c r="BC327" s="194"/>
      <c r="BD327" s="194"/>
      <c r="BE327" s="194"/>
      <c r="BF327" s="194"/>
      <c r="BG327" s="194"/>
      <c r="BH327" s="194"/>
      <c r="BI327" s="194"/>
      <c r="BJ327" s="194"/>
    </row>
    <row r="328" spans="1:62" s="197" customFormat="1" ht="39" customHeight="1">
      <c r="A328" s="323" t="s">
        <v>1260</v>
      </c>
      <c r="B328" s="324" t="s">
        <v>264</v>
      </c>
      <c r="C328" s="323" t="s">
        <v>162</v>
      </c>
      <c r="D328" s="323" t="s">
        <v>265</v>
      </c>
      <c r="E328" s="438" t="s">
        <v>1095</v>
      </c>
      <c r="F328" s="438"/>
      <c r="G328" s="325" t="s">
        <v>225</v>
      </c>
      <c r="H328" s="326">
        <v>1</v>
      </c>
      <c r="I328" s="327">
        <v>810.52</v>
      </c>
      <c r="J328" s="345">
        <v>810.52</v>
      </c>
      <c r="K328" s="194"/>
      <c r="L328" s="194"/>
      <c r="M328" s="194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  <c r="AC328" s="194"/>
      <c r="AD328" s="194"/>
      <c r="AE328" s="194"/>
      <c r="AF328" s="194"/>
      <c r="AG328" s="194"/>
      <c r="AH328" s="194"/>
      <c r="AI328" s="194"/>
      <c r="AJ328" s="194"/>
      <c r="AK328" s="194"/>
      <c r="AL328" s="194"/>
      <c r="AM328" s="194"/>
      <c r="AN328" s="194"/>
      <c r="AO328" s="194"/>
      <c r="AP328" s="194"/>
      <c r="AQ328" s="194"/>
      <c r="AR328" s="194"/>
      <c r="AS328" s="194"/>
      <c r="AT328" s="194"/>
      <c r="AU328" s="194"/>
      <c r="AV328" s="194"/>
      <c r="AW328" s="194"/>
      <c r="AX328" s="194"/>
      <c r="AY328" s="194"/>
      <c r="AZ328" s="194"/>
      <c r="BA328" s="194"/>
      <c r="BB328" s="194"/>
      <c r="BC328" s="194"/>
      <c r="BD328" s="194"/>
      <c r="BE328" s="194"/>
      <c r="BF328" s="194"/>
      <c r="BG328" s="194"/>
      <c r="BH328" s="194"/>
      <c r="BI328" s="194"/>
      <c r="BJ328" s="194"/>
    </row>
    <row r="329" spans="1:62" s="197" customFormat="1" ht="24" customHeight="1">
      <c r="A329" s="328" t="s">
        <v>1261</v>
      </c>
      <c r="B329" s="329" t="s">
        <v>1279</v>
      </c>
      <c r="C329" s="328" t="s">
        <v>162</v>
      </c>
      <c r="D329" s="328" t="s">
        <v>1280</v>
      </c>
      <c r="E329" s="439" t="s">
        <v>1038</v>
      </c>
      <c r="F329" s="439"/>
      <c r="G329" s="330" t="s">
        <v>168</v>
      </c>
      <c r="H329" s="331">
        <v>2.2483</v>
      </c>
      <c r="I329" s="332">
        <v>19.309999999999999</v>
      </c>
      <c r="J329" s="346">
        <v>43.41</v>
      </c>
      <c r="K329" s="194"/>
      <c r="L329" s="194"/>
      <c r="M329" s="194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  <c r="AC329" s="194"/>
      <c r="AD329" s="194"/>
      <c r="AE329" s="194"/>
      <c r="AF329" s="194"/>
      <c r="AG329" s="194"/>
      <c r="AH329" s="194"/>
      <c r="AI329" s="194"/>
      <c r="AJ329" s="194"/>
      <c r="AK329" s="194"/>
      <c r="AL329" s="194"/>
      <c r="AM329" s="194"/>
      <c r="AN329" s="194"/>
      <c r="AO329" s="194"/>
      <c r="AP329" s="194"/>
      <c r="AQ329" s="194"/>
      <c r="AR329" s="194"/>
      <c r="AS329" s="194"/>
      <c r="AT329" s="194"/>
      <c r="AU329" s="194"/>
      <c r="AV329" s="194"/>
      <c r="AW329" s="194"/>
      <c r="AX329" s="194"/>
      <c r="AY329" s="194"/>
      <c r="AZ329" s="194"/>
      <c r="BA329" s="194"/>
      <c r="BB329" s="194"/>
      <c r="BC329" s="194"/>
      <c r="BD329" s="194"/>
      <c r="BE329" s="194"/>
      <c r="BF329" s="194"/>
      <c r="BG329" s="194"/>
      <c r="BH329" s="194"/>
      <c r="BI329" s="194"/>
      <c r="BJ329" s="194"/>
    </row>
    <row r="330" spans="1:62" s="197" customFormat="1" ht="26.1" customHeight="1">
      <c r="A330" s="328" t="s">
        <v>1261</v>
      </c>
      <c r="B330" s="329" t="s">
        <v>1371</v>
      </c>
      <c r="C330" s="328" t="s">
        <v>162</v>
      </c>
      <c r="D330" s="328" t="s">
        <v>1372</v>
      </c>
      <c r="E330" s="439" t="s">
        <v>1038</v>
      </c>
      <c r="F330" s="439"/>
      <c r="G330" s="330" t="s">
        <v>168</v>
      </c>
      <c r="H330" s="331">
        <v>1.4221999999999999</v>
      </c>
      <c r="I330" s="332">
        <v>19.23</v>
      </c>
      <c r="J330" s="346">
        <v>27.34</v>
      </c>
      <c r="K330" s="194"/>
      <c r="L330" s="194"/>
      <c r="M330" s="194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  <c r="AC330" s="194"/>
      <c r="AD330" s="194"/>
      <c r="AE330" s="194"/>
      <c r="AF330" s="194"/>
      <c r="AG330" s="194"/>
      <c r="AH330" s="194"/>
      <c r="AI330" s="194"/>
      <c r="AJ330" s="194"/>
      <c r="AK330" s="194"/>
      <c r="AL330" s="194"/>
      <c r="AM330" s="194"/>
      <c r="AN330" s="194"/>
      <c r="AO330" s="194"/>
      <c r="AP330" s="194"/>
      <c r="AQ330" s="194"/>
      <c r="AR330" s="194"/>
      <c r="AS330" s="194"/>
      <c r="AT330" s="194"/>
      <c r="AU330" s="194"/>
      <c r="AV330" s="194"/>
      <c r="AW330" s="194"/>
      <c r="AX330" s="194"/>
      <c r="AY330" s="194"/>
      <c r="AZ330" s="194"/>
      <c r="BA330" s="194"/>
      <c r="BB330" s="194"/>
      <c r="BC330" s="194"/>
      <c r="BD330" s="194"/>
      <c r="BE330" s="194"/>
      <c r="BF330" s="194"/>
      <c r="BG330" s="194"/>
      <c r="BH330" s="194"/>
      <c r="BI330" s="194"/>
      <c r="BJ330" s="194"/>
    </row>
    <row r="331" spans="1:62" s="197" customFormat="1" ht="51.95" customHeight="1">
      <c r="A331" s="328" t="s">
        <v>1261</v>
      </c>
      <c r="B331" s="329" t="s">
        <v>1373</v>
      </c>
      <c r="C331" s="328" t="s">
        <v>162</v>
      </c>
      <c r="D331" s="328" t="s">
        <v>1374</v>
      </c>
      <c r="E331" s="439" t="s">
        <v>1320</v>
      </c>
      <c r="F331" s="439"/>
      <c r="G331" s="330" t="s">
        <v>1321</v>
      </c>
      <c r="H331" s="331">
        <v>0.73199999999999998</v>
      </c>
      <c r="I331" s="332">
        <v>1.66</v>
      </c>
      <c r="J331" s="346">
        <v>1.21</v>
      </c>
      <c r="K331" s="194"/>
      <c r="L331" s="194"/>
      <c r="M331" s="194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  <c r="AC331" s="194"/>
      <c r="AD331" s="194"/>
      <c r="AE331" s="194"/>
      <c r="AF331" s="194"/>
      <c r="AG331" s="194"/>
      <c r="AH331" s="194"/>
      <c r="AI331" s="194"/>
      <c r="AJ331" s="194"/>
      <c r="AK331" s="194"/>
      <c r="AL331" s="194"/>
      <c r="AM331" s="194"/>
      <c r="AN331" s="194"/>
      <c r="AO331" s="194"/>
      <c r="AP331" s="194"/>
      <c r="AQ331" s="194"/>
      <c r="AR331" s="194"/>
      <c r="AS331" s="194"/>
      <c r="AT331" s="194"/>
      <c r="AU331" s="194"/>
      <c r="AV331" s="194"/>
      <c r="AW331" s="194"/>
      <c r="AX331" s="194"/>
      <c r="AY331" s="194"/>
      <c r="AZ331" s="194"/>
      <c r="BA331" s="194"/>
      <c r="BB331" s="194"/>
      <c r="BC331" s="194"/>
      <c r="BD331" s="194"/>
      <c r="BE331" s="194"/>
      <c r="BF331" s="194"/>
      <c r="BG331" s="194"/>
      <c r="BH331" s="194"/>
      <c r="BI331" s="194"/>
      <c r="BJ331" s="194"/>
    </row>
    <row r="332" spans="1:62" s="197" customFormat="1" ht="51.95" customHeight="1">
      <c r="A332" s="328" t="s">
        <v>1261</v>
      </c>
      <c r="B332" s="329" t="s">
        <v>1375</v>
      </c>
      <c r="C332" s="328" t="s">
        <v>162</v>
      </c>
      <c r="D332" s="328" t="s">
        <v>1376</v>
      </c>
      <c r="E332" s="439" t="s">
        <v>1320</v>
      </c>
      <c r="F332" s="439"/>
      <c r="G332" s="330" t="s">
        <v>1324</v>
      </c>
      <c r="H332" s="331">
        <v>0.69020000000000004</v>
      </c>
      <c r="I332" s="332">
        <v>0.42</v>
      </c>
      <c r="J332" s="346">
        <v>0.28000000000000003</v>
      </c>
      <c r="K332" s="194"/>
      <c r="L332" s="194"/>
      <c r="M332" s="194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  <c r="AC332" s="194"/>
      <c r="AD332" s="194"/>
      <c r="AE332" s="194"/>
      <c r="AF332" s="194"/>
      <c r="AG332" s="194"/>
      <c r="AH332" s="194"/>
      <c r="AI332" s="194"/>
      <c r="AJ332" s="194"/>
      <c r="AK332" s="194"/>
      <c r="AL332" s="194"/>
      <c r="AM332" s="194"/>
      <c r="AN332" s="194"/>
      <c r="AO332" s="194"/>
      <c r="AP332" s="194"/>
      <c r="AQ332" s="194"/>
      <c r="AR332" s="194"/>
      <c r="AS332" s="194"/>
      <c r="AT332" s="194"/>
      <c r="AU332" s="194"/>
      <c r="AV332" s="194"/>
      <c r="AW332" s="194"/>
      <c r="AX332" s="194"/>
      <c r="AY332" s="194"/>
      <c r="AZ332" s="194"/>
      <c r="BA332" s="194"/>
      <c r="BB332" s="194"/>
      <c r="BC332" s="194"/>
      <c r="BD332" s="194"/>
      <c r="BE332" s="194"/>
      <c r="BF332" s="194"/>
      <c r="BG332" s="194"/>
      <c r="BH332" s="194"/>
      <c r="BI332" s="194"/>
      <c r="BJ332" s="194"/>
    </row>
    <row r="333" spans="1:62" s="197" customFormat="1" ht="26.1" customHeight="1">
      <c r="A333" s="328" t="s">
        <v>1264</v>
      </c>
      <c r="B333" s="329" t="s">
        <v>560</v>
      </c>
      <c r="C333" s="328" t="s">
        <v>162</v>
      </c>
      <c r="D333" s="328" t="s">
        <v>561</v>
      </c>
      <c r="E333" s="439" t="s">
        <v>422</v>
      </c>
      <c r="F333" s="439"/>
      <c r="G333" s="330" t="s">
        <v>225</v>
      </c>
      <c r="H333" s="331">
        <v>0.72770000000000001</v>
      </c>
      <c r="I333" s="332">
        <v>207.93</v>
      </c>
      <c r="J333" s="346">
        <v>151.31</v>
      </c>
      <c r="K333" s="194"/>
      <c r="L333" s="194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  <c r="AC333" s="194"/>
      <c r="AD333" s="194"/>
      <c r="AE333" s="194"/>
      <c r="AF333" s="194"/>
      <c r="AG333" s="194"/>
      <c r="AH333" s="194"/>
      <c r="AI333" s="194"/>
      <c r="AJ333" s="194"/>
      <c r="AK333" s="194"/>
      <c r="AL333" s="194"/>
      <c r="AM333" s="194"/>
      <c r="AN333" s="194"/>
      <c r="AO333" s="194"/>
      <c r="AP333" s="194"/>
      <c r="AQ333" s="194"/>
      <c r="AR333" s="194"/>
      <c r="AS333" s="194"/>
      <c r="AT333" s="194"/>
      <c r="AU333" s="194"/>
      <c r="AV333" s="194"/>
      <c r="AW333" s="194"/>
      <c r="AX333" s="194"/>
      <c r="AY333" s="194"/>
      <c r="AZ333" s="194"/>
      <c r="BA333" s="194"/>
      <c r="BB333" s="194"/>
      <c r="BC333" s="194"/>
      <c r="BD333" s="194"/>
      <c r="BE333" s="194"/>
      <c r="BF333" s="194"/>
      <c r="BG333" s="194"/>
      <c r="BH333" s="194"/>
      <c r="BI333" s="194"/>
      <c r="BJ333" s="194"/>
    </row>
    <row r="334" spans="1:62" s="197" customFormat="1" ht="24" customHeight="1">
      <c r="A334" s="328" t="s">
        <v>1264</v>
      </c>
      <c r="B334" s="329" t="s">
        <v>532</v>
      </c>
      <c r="C334" s="328" t="s">
        <v>162</v>
      </c>
      <c r="D334" s="328" t="s">
        <v>533</v>
      </c>
      <c r="E334" s="439" t="s">
        <v>422</v>
      </c>
      <c r="F334" s="439"/>
      <c r="G334" s="330" t="s">
        <v>272</v>
      </c>
      <c r="H334" s="331">
        <v>381.6832</v>
      </c>
      <c r="I334" s="332">
        <v>0.68</v>
      </c>
      <c r="J334" s="346">
        <v>259.54000000000002</v>
      </c>
      <c r="K334" s="194"/>
      <c r="L334" s="194"/>
      <c r="M334" s="194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  <c r="AC334" s="194"/>
      <c r="AD334" s="194"/>
      <c r="AE334" s="194"/>
      <c r="AF334" s="194"/>
      <c r="AG334" s="194"/>
      <c r="AH334" s="194"/>
      <c r="AI334" s="194"/>
      <c r="AJ334" s="194"/>
      <c r="AK334" s="194"/>
      <c r="AL334" s="194"/>
      <c r="AM334" s="194"/>
      <c r="AN334" s="194"/>
      <c r="AO334" s="194"/>
      <c r="AP334" s="194"/>
      <c r="AQ334" s="194"/>
      <c r="AR334" s="194"/>
      <c r="AS334" s="194"/>
      <c r="AT334" s="194"/>
      <c r="AU334" s="194"/>
      <c r="AV334" s="194"/>
      <c r="AW334" s="194"/>
      <c r="AX334" s="194"/>
      <c r="AY334" s="194"/>
      <c r="AZ334" s="194"/>
      <c r="BA334" s="194"/>
      <c r="BB334" s="194"/>
      <c r="BC334" s="194"/>
      <c r="BD334" s="194"/>
      <c r="BE334" s="194"/>
      <c r="BF334" s="194"/>
      <c r="BG334" s="194"/>
      <c r="BH334" s="194"/>
      <c r="BI334" s="194"/>
      <c r="BJ334" s="194"/>
    </row>
    <row r="335" spans="1:62" s="197" customFormat="1" ht="26.1" customHeight="1">
      <c r="A335" s="328" t="s">
        <v>1264</v>
      </c>
      <c r="B335" s="329" t="s">
        <v>523</v>
      </c>
      <c r="C335" s="328" t="s">
        <v>162</v>
      </c>
      <c r="D335" s="328" t="s">
        <v>524</v>
      </c>
      <c r="E335" s="439" t="s">
        <v>422</v>
      </c>
      <c r="F335" s="439"/>
      <c r="G335" s="330" t="s">
        <v>225</v>
      </c>
      <c r="H335" s="331">
        <v>0.58899999999999997</v>
      </c>
      <c r="I335" s="332">
        <v>555.91</v>
      </c>
      <c r="J335" s="346">
        <v>327.43</v>
      </c>
      <c r="K335" s="194"/>
      <c r="L335" s="194"/>
      <c r="M335" s="194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  <c r="AC335" s="194"/>
      <c r="AD335" s="194"/>
      <c r="AE335" s="194"/>
      <c r="AF335" s="194"/>
      <c r="AG335" s="194"/>
      <c r="AH335" s="194"/>
      <c r="AI335" s="194"/>
      <c r="AJ335" s="194"/>
      <c r="AK335" s="194"/>
      <c r="AL335" s="194"/>
      <c r="AM335" s="194"/>
      <c r="AN335" s="194"/>
      <c r="AO335" s="194"/>
      <c r="AP335" s="194"/>
      <c r="AQ335" s="194"/>
      <c r="AR335" s="194"/>
      <c r="AS335" s="194"/>
      <c r="AT335" s="194"/>
      <c r="AU335" s="194"/>
      <c r="AV335" s="194"/>
      <c r="AW335" s="194"/>
      <c r="AX335" s="194"/>
      <c r="AY335" s="194"/>
      <c r="AZ335" s="194"/>
      <c r="BA335" s="194"/>
      <c r="BB335" s="194"/>
      <c r="BC335" s="194"/>
      <c r="BD335" s="194"/>
      <c r="BE335" s="194"/>
      <c r="BF335" s="194"/>
      <c r="BG335" s="194"/>
      <c r="BH335" s="194"/>
      <c r="BI335" s="194"/>
      <c r="BJ335" s="194"/>
    </row>
    <row r="336" spans="1:62" s="197" customFormat="1">
      <c r="A336" s="333"/>
      <c r="B336" s="333"/>
      <c r="C336" s="333"/>
      <c r="D336" s="333"/>
      <c r="E336" s="333" t="s">
        <v>1265</v>
      </c>
      <c r="F336" s="334">
        <v>24.053623427284215</v>
      </c>
      <c r="G336" s="333" t="s">
        <v>1266</v>
      </c>
      <c r="H336" s="334">
        <v>19.73</v>
      </c>
      <c r="I336" s="333" t="s">
        <v>1267</v>
      </c>
      <c r="J336" s="334">
        <v>43.78</v>
      </c>
      <c r="K336" s="194"/>
      <c r="L336" s="194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194"/>
      <c r="AE336" s="194"/>
      <c r="AF336" s="194"/>
      <c r="AG336" s="194"/>
      <c r="AH336" s="194"/>
      <c r="AI336" s="194"/>
      <c r="AJ336" s="194"/>
      <c r="AK336" s="194"/>
      <c r="AL336" s="194"/>
      <c r="AM336" s="194"/>
      <c r="AN336" s="194"/>
      <c r="AO336" s="194"/>
      <c r="AP336" s="194"/>
      <c r="AQ336" s="194"/>
      <c r="AR336" s="194"/>
      <c r="AS336" s="194"/>
      <c r="AT336" s="194"/>
      <c r="AU336" s="194"/>
      <c r="AV336" s="194"/>
      <c r="AW336" s="194"/>
      <c r="AX336" s="194"/>
      <c r="AY336" s="194"/>
      <c r="AZ336" s="194"/>
      <c r="BA336" s="194"/>
      <c r="BB336" s="194"/>
      <c r="BC336" s="194"/>
      <c r="BD336" s="194"/>
      <c r="BE336" s="194"/>
      <c r="BF336" s="194"/>
      <c r="BG336" s="194"/>
      <c r="BH336" s="194"/>
      <c r="BI336" s="194"/>
      <c r="BJ336" s="194"/>
    </row>
    <row r="337" spans="1:62" s="197" customFormat="1">
      <c r="A337" s="333"/>
      <c r="B337" s="333"/>
      <c r="C337" s="333"/>
      <c r="D337" s="333"/>
      <c r="E337" s="333" t="s">
        <v>1268</v>
      </c>
      <c r="F337" s="334">
        <v>218.27</v>
      </c>
      <c r="G337" s="333"/>
      <c r="H337" s="434" t="s">
        <v>1269</v>
      </c>
      <c r="I337" s="434"/>
      <c r="J337" s="334">
        <v>1028.79</v>
      </c>
      <c r="K337" s="194"/>
      <c r="L337" s="194"/>
      <c r="M337" s="194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  <c r="AC337" s="194"/>
      <c r="AD337" s="194"/>
      <c r="AE337" s="194"/>
      <c r="AF337" s="194"/>
      <c r="AG337" s="194"/>
      <c r="AH337" s="194"/>
      <c r="AI337" s="194"/>
      <c r="AJ337" s="194"/>
      <c r="AK337" s="194"/>
      <c r="AL337" s="194"/>
      <c r="AM337" s="194"/>
      <c r="AN337" s="194"/>
      <c r="AO337" s="194"/>
      <c r="AP337" s="194"/>
      <c r="AQ337" s="194"/>
      <c r="AR337" s="194"/>
      <c r="AS337" s="194"/>
      <c r="AT337" s="194"/>
      <c r="AU337" s="194"/>
      <c r="AV337" s="194"/>
      <c r="AW337" s="194"/>
      <c r="AX337" s="194"/>
      <c r="AY337" s="194"/>
      <c r="AZ337" s="194"/>
      <c r="BA337" s="194"/>
      <c r="BB337" s="194"/>
      <c r="BC337" s="194"/>
      <c r="BD337" s="194"/>
      <c r="BE337" s="194"/>
      <c r="BF337" s="194"/>
      <c r="BG337" s="194"/>
      <c r="BH337" s="194"/>
      <c r="BI337" s="194"/>
      <c r="BJ337" s="194"/>
    </row>
    <row r="338" spans="1:62" s="197" customFormat="1" ht="30" customHeight="1" thickBot="1">
      <c r="A338" s="335"/>
      <c r="B338" s="335"/>
      <c r="C338" s="335"/>
      <c r="D338" s="335"/>
      <c r="E338" s="335"/>
      <c r="F338" s="335"/>
      <c r="G338" s="335" t="s">
        <v>1270</v>
      </c>
      <c r="H338" s="336">
        <v>0.75</v>
      </c>
      <c r="I338" s="335" t="s">
        <v>1271</v>
      </c>
      <c r="J338" s="337">
        <v>771.59</v>
      </c>
      <c r="K338" s="194"/>
      <c r="L338" s="194"/>
      <c r="M338" s="194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  <c r="AC338" s="194"/>
      <c r="AD338" s="194"/>
      <c r="AE338" s="194"/>
      <c r="AF338" s="194"/>
      <c r="AG338" s="194"/>
      <c r="AH338" s="194"/>
      <c r="AI338" s="194"/>
      <c r="AJ338" s="194"/>
      <c r="AK338" s="194"/>
      <c r="AL338" s="194"/>
      <c r="AM338" s="194"/>
      <c r="AN338" s="194"/>
      <c r="AO338" s="194"/>
      <c r="AP338" s="194"/>
      <c r="AQ338" s="194"/>
      <c r="AR338" s="194"/>
      <c r="AS338" s="194"/>
      <c r="AT338" s="194"/>
      <c r="AU338" s="194"/>
      <c r="AV338" s="194"/>
      <c r="AW338" s="194"/>
      <c r="AX338" s="194"/>
      <c r="AY338" s="194"/>
      <c r="AZ338" s="194"/>
      <c r="BA338" s="194"/>
      <c r="BB338" s="194"/>
      <c r="BC338" s="194"/>
      <c r="BD338" s="194"/>
      <c r="BE338" s="194"/>
      <c r="BF338" s="194"/>
      <c r="BG338" s="194"/>
      <c r="BH338" s="194"/>
      <c r="BI338" s="194"/>
      <c r="BJ338" s="194"/>
    </row>
    <row r="339" spans="1:62" s="197" customFormat="1" ht="0.95" customHeight="1" thickTop="1">
      <c r="A339" s="338"/>
      <c r="B339" s="338"/>
      <c r="C339" s="338"/>
      <c r="D339" s="338"/>
      <c r="E339" s="338"/>
      <c r="F339" s="338"/>
      <c r="G339" s="338"/>
      <c r="H339" s="338"/>
      <c r="I339" s="338"/>
      <c r="J339" s="338"/>
      <c r="K339" s="194"/>
      <c r="L339" s="194"/>
      <c r="M339" s="194"/>
      <c r="N339" s="194"/>
      <c r="O339" s="194"/>
      <c r="P339" s="194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  <c r="AA339" s="194"/>
      <c r="AB339" s="194"/>
      <c r="AC339" s="194"/>
      <c r="AD339" s="194"/>
      <c r="AE339" s="194"/>
      <c r="AF339" s="194"/>
      <c r="AG339" s="194"/>
      <c r="AH339" s="194"/>
      <c r="AI339" s="194"/>
      <c r="AJ339" s="194"/>
      <c r="AK339" s="194"/>
      <c r="AL339" s="194"/>
      <c r="AM339" s="194"/>
      <c r="AN339" s="194"/>
      <c r="AO339" s="194"/>
      <c r="AP339" s="194"/>
      <c r="AQ339" s="194"/>
      <c r="AR339" s="194"/>
      <c r="AS339" s="194"/>
      <c r="AT339" s="194"/>
      <c r="AU339" s="194"/>
      <c r="AV339" s="194"/>
      <c r="AW339" s="194"/>
      <c r="AX339" s="194"/>
      <c r="AY339" s="194"/>
      <c r="AZ339" s="194"/>
      <c r="BA339" s="194"/>
      <c r="BB339" s="194"/>
      <c r="BC339" s="194"/>
      <c r="BD339" s="194"/>
      <c r="BE339" s="194"/>
      <c r="BF339" s="194"/>
      <c r="BG339" s="194"/>
      <c r="BH339" s="194"/>
      <c r="BI339" s="194"/>
      <c r="BJ339" s="194"/>
    </row>
    <row r="340" spans="1:62" s="197" customFormat="1" ht="18" customHeight="1">
      <c r="A340" s="320" t="s">
        <v>1377</v>
      </c>
      <c r="B340" s="321" t="s">
        <v>151</v>
      </c>
      <c r="C340" s="320" t="s">
        <v>152</v>
      </c>
      <c r="D340" s="320" t="s">
        <v>120</v>
      </c>
      <c r="E340" s="435" t="s">
        <v>386</v>
      </c>
      <c r="F340" s="435"/>
      <c r="G340" s="322" t="s">
        <v>153</v>
      </c>
      <c r="H340" s="321" t="s">
        <v>154</v>
      </c>
      <c r="I340" s="321" t="s">
        <v>1025</v>
      </c>
      <c r="J340" s="344" t="s">
        <v>157</v>
      </c>
      <c r="K340" s="194"/>
      <c r="L340" s="194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  <c r="AC340" s="194"/>
      <c r="AD340" s="194"/>
      <c r="AE340" s="194"/>
      <c r="AF340" s="194"/>
      <c r="AG340" s="194"/>
      <c r="AH340" s="194"/>
      <c r="AI340" s="194"/>
      <c r="AJ340" s="194"/>
      <c r="AK340" s="194"/>
      <c r="AL340" s="194"/>
      <c r="AM340" s="194"/>
      <c r="AN340" s="194"/>
      <c r="AO340" s="194"/>
      <c r="AP340" s="194"/>
      <c r="AQ340" s="194"/>
      <c r="AR340" s="194"/>
      <c r="AS340" s="194"/>
      <c r="AT340" s="194"/>
      <c r="AU340" s="194"/>
      <c r="AV340" s="194"/>
      <c r="AW340" s="194"/>
      <c r="AX340" s="194"/>
      <c r="AY340" s="194"/>
      <c r="AZ340" s="194"/>
      <c r="BA340" s="194"/>
      <c r="BB340" s="194"/>
      <c r="BC340" s="194"/>
      <c r="BD340" s="194"/>
      <c r="BE340" s="194"/>
      <c r="BF340" s="194"/>
      <c r="BG340" s="194"/>
      <c r="BH340" s="194"/>
      <c r="BI340" s="194"/>
      <c r="BJ340" s="194"/>
    </row>
    <row r="341" spans="1:62" s="197" customFormat="1" ht="39" customHeight="1">
      <c r="A341" s="323" t="s">
        <v>1260</v>
      </c>
      <c r="B341" s="324" t="s">
        <v>267</v>
      </c>
      <c r="C341" s="323" t="s">
        <v>162</v>
      </c>
      <c r="D341" s="323" t="s">
        <v>268</v>
      </c>
      <c r="E341" s="438" t="s">
        <v>1095</v>
      </c>
      <c r="F341" s="438"/>
      <c r="G341" s="325" t="s">
        <v>176</v>
      </c>
      <c r="H341" s="326">
        <v>1</v>
      </c>
      <c r="I341" s="327">
        <v>129.69999999999999</v>
      </c>
      <c r="J341" s="345">
        <v>129.69999999999999</v>
      </c>
      <c r="K341" s="194"/>
      <c r="L341" s="194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4"/>
      <c r="AD341" s="194"/>
      <c r="AE341" s="194"/>
      <c r="AF341" s="194"/>
      <c r="AG341" s="194"/>
      <c r="AH341" s="194"/>
      <c r="AI341" s="194"/>
      <c r="AJ341" s="194"/>
      <c r="AK341" s="194"/>
      <c r="AL341" s="194"/>
      <c r="AM341" s="194"/>
      <c r="AN341" s="194"/>
      <c r="AO341" s="194"/>
      <c r="AP341" s="194"/>
      <c r="AQ341" s="194"/>
      <c r="AR341" s="194"/>
      <c r="AS341" s="194"/>
      <c r="AT341" s="194"/>
      <c r="AU341" s="194"/>
      <c r="AV341" s="194"/>
      <c r="AW341" s="194"/>
      <c r="AX341" s="194"/>
      <c r="AY341" s="194"/>
      <c r="AZ341" s="194"/>
      <c r="BA341" s="194"/>
      <c r="BB341" s="194"/>
      <c r="BC341" s="194"/>
      <c r="BD341" s="194"/>
      <c r="BE341" s="194"/>
      <c r="BF341" s="194"/>
      <c r="BG341" s="194"/>
      <c r="BH341" s="194"/>
      <c r="BI341" s="194"/>
      <c r="BJ341" s="194"/>
    </row>
    <row r="342" spans="1:62" s="197" customFormat="1" ht="26.1" customHeight="1">
      <c r="A342" s="328" t="s">
        <v>1261</v>
      </c>
      <c r="B342" s="329" t="s">
        <v>1275</v>
      </c>
      <c r="C342" s="328" t="s">
        <v>162</v>
      </c>
      <c r="D342" s="328" t="s">
        <v>1276</v>
      </c>
      <c r="E342" s="439" t="s">
        <v>1038</v>
      </c>
      <c r="F342" s="439"/>
      <c r="G342" s="330" t="s">
        <v>168</v>
      </c>
      <c r="H342" s="331">
        <v>1.444</v>
      </c>
      <c r="I342" s="332">
        <v>20.309999999999999</v>
      </c>
      <c r="J342" s="346">
        <v>29.32</v>
      </c>
      <c r="K342" s="194"/>
      <c r="L342" s="194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  <c r="AC342" s="194"/>
      <c r="AD342" s="194"/>
      <c r="AE342" s="194"/>
      <c r="AF342" s="194"/>
      <c r="AG342" s="194"/>
      <c r="AH342" s="194"/>
      <c r="AI342" s="194"/>
      <c r="AJ342" s="194"/>
      <c r="AK342" s="194"/>
      <c r="AL342" s="194"/>
      <c r="AM342" s="194"/>
      <c r="AN342" s="194"/>
      <c r="AO342" s="194"/>
      <c r="AP342" s="194"/>
      <c r="AQ342" s="194"/>
      <c r="AR342" s="194"/>
      <c r="AS342" s="194"/>
      <c r="AT342" s="194"/>
      <c r="AU342" s="194"/>
      <c r="AV342" s="194"/>
      <c r="AW342" s="194"/>
      <c r="AX342" s="194"/>
      <c r="AY342" s="194"/>
      <c r="AZ342" s="194"/>
      <c r="BA342" s="194"/>
      <c r="BB342" s="194"/>
      <c r="BC342" s="194"/>
      <c r="BD342" s="194"/>
      <c r="BE342" s="194"/>
      <c r="BF342" s="194"/>
      <c r="BG342" s="194"/>
      <c r="BH342" s="194"/>
      <c r="BI342" s="194"/>
      <c r="BJ342" s="194"/>
    </row>
    <row r="343" spans="1:62" s="197" customFormat="1" ht="24" customHeight="1">
      <c r="A343" s="328" t="s">
        <v>1261</v>
      </c>
      <c r="B343" s="329" t="s">
        <v>1277</v>
      </c>
      <c r="C343" s="328" t="s">
        <v>162</v>
      </c>
      <c r="D343" s="328" t="s">
        <v>1278</v>
      </c>
      <c r="E343" s="439" t="s">
        <v>1038</v>
      </c>
      <c r="F343" s="439"/>
      <c r="G343" s="330" t="s">
        <v>168</v>
      </c>
      <c r="H343" s="331">
        <v>2.3570000000000002</v>
      </c>
      <c r="I343" s="332">
        <v>25.27</v>
      </c>
      <c r="J343" s="346">
        <v>59.56</v>
      </c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  <c r="AF343" s="194"/>
      <c r="AG343" s="194"/>
      <c r="AH343" s="194"/>
      <c r="AI343" s="194"/>
      <c r="AJ343" s="194"/>
      <c r="AK343" s="194"/>
      <c r="AL343" s="194"/>
      <c r="AM343" s="194"/>
      <c r="AN343" s="194"/>
      <c r="AO343" s="194"/>
      <c r="AP343" s="194"/>
      <c r="AQ343" s="194"/>
      <c r="AR343" s="194"/>
      <c r="AS343" s="194"/>
      <c r="AT343" s="194"/>
      <c r="AU343" s="194"/>
      <c r="AV343" s="194"/>
      <c r="AW343" s="194"/>
      <c r="AX343" s="194"/>
      <c r="AY343" s="194"/>
      <c r="AZ343" s="194"/>
      <c r="BA343" s="194"/>
      <c r="BB343" s="194"/>
      <c r="BC343" s="194"/>
      <c r="BD343" s="194"/>
      <c r="BE343" s="194"/>
      <c r="BF343" s="194"/>
      <c r="BG343" s="194"/>
      <c r="BH343" s="194"/>
      <c r="BI343" s="194"/>
      <c r="BJ343" s="194"/>
    </row>
    <row r="344" spans="1:62" s="197" customFormat="1" ht="26.1" customHeight="1">
      <c r="A344" s="328" t="s">
        <v>1264</v>
      </c>
      <c r="B344" s="329" t="s">
        <v>952</v>
      </c>
      <c r="C344" s="328" t="s">
        <v>162</v>
      </c>
      <c r="D344" s="328" t="s">
        <v>953</v>
      </c>
      <c r="E344" s="439" t="s">
        <v>422</v>
      </c>
      <c r="F344" s="439"/>
      <c r="G344" s="330" t="s">
        <v>598</v>
      </c>
      <c r="H344" s="331">
        <v>1.7000000000000001E-2</v>
      </c>
      <c r="I344" s="332">
        <v>8.6</v>
      </c>
      <c r="J344" s="346">
        <v>0.14000000000000001</v>
      </c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  <c r="AF344" s="194"/>
      <c r="AG344" s="194"/>
      <c r="AH344" s="194"/>
      <c r="AI344" s="194"/>
      <c r="AJ344" s="194"/>
      <c r="AK344" s="194"/>
      <c r="AL344" s="194"/>
      <c r="AM344" s="194"/>
      <c r="AN344" s="194"/>
      <c r="AO344" s="194"/>
      <c r="AP344" s="194"/>
      <c r="AQ344" s="194"/>
      <c r="AR344" s="194"/>
      <c r="AS344" s="194"/>
      <c r="AT344" s="194"/>
      <c r="AU344" s="194"/>
      <c r="AV344" s="194"/>
      <c r="AW344" s="194"/>
      <c r="AX344" s="194"/>
      <c r="AY344" s="194"/>
      <c r="AZ344" s="194"/>
      <c r="BA344" s="194"/>
      <c r="BB344" s="194"/>
      <c r="BC344" s="194"/>
      <c r="BD344" s="194"/>
      <c r="BE344" s="194"/>
      <c r="BF344" s="194"/>
      <c r="BG344" s="194"/>
      <c r="BH344" s="194"/>
      <c r="BI344" s="194"/>
      <c r="BJ344" s="194"/>
    </row>
    <row r="345" spans="1:62" s="197" customFormat="1" ht="26.1" customHeight="1">
      <c r="A345" s="328" t="s">
        <v>1264</v>
      </c>
      <c r="B345" s="329" t="s">
        <v>570</v>
      </c>
      <c r="C345" s="328" t="s">
        <v>162</v>
      </c>
      <c r="D345" s="328" t="s">
        <v>571</v>
      </c>
      <c r="E345" s="439" t="s">
        <v>422</v>
      </c>
      <c r="F345" s="439"/>
      <c r="G345" s="330" t="s">
        <v>183</v>
      </c>
      <c r="H345" s="331">
        <v>0.37</v>
      </c>
      <c r="I345" s="332">
        <v>8.6199999999999992</v>
      </c>
      <c r="J345" s="346">
        <v>3.18</v>
      </c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  <c r="AF345" s="194"/>
      <c r="AG345" s="194"/>
      <c r="AH345" s="194"/>
      <c r="AI345" s="194"/>
      <c r="AJ345" s="194"/>
      <c r="AK345" s="194"/>
      <c r="AL345" s="194"/>
      <c r="AM345" s="194"/>
      <c r="AN345" s="194"/>
      <c r="AO345" s="194"/>
      <c r="AP345" s="194"/>
      <c r="AQ345" s="194"/>
      <c r="AR345" s="194"/>
      <c r="AS345" s="194"/>
      <c r="AT345" s="194"/>
      <c r="AU345" s="194"/>
      <c r="AV345" s="194"/>
      <c r="AW345" s="194"/>
      <c r="AX345" s="194"/>
      <c r="AY345" s="194"/>
      <c r="AZ345" s="194"/>
      <c r="BA345" s="194"/>
      <c r="BB345" s="194"/>
      <c r="BC345" s="194"/>
      <c r="BD345" s="194"/>
      <c r="BE345" s="194"/>
      <c r="BF345" s="194"/>
      <c r="BG345" s="194"/>
      <c r="BH345" s="194"/>
      <c r="BI345" s="194"/>
      <c r="BJ345" s="194"/>
    </row>
    <row r="346" spans="1:62" s="197" customFormat="1" ht="26.1" customHeight="1">
      <c r="A346" s="328" t="s">
        <v>1264</v>
      </c>
      <c r="B346" s="329" t="s">
        <v>879</v>
      </c>
      <c r="C346" s="328" t="s">
        <v>162</v>
      </c>
      <c r="D346" s="328" t="s">
        <v>880</v>
      </c>
      <c r="E346" s="439" t="s">
        <v>422</v>
      </c>
      <c r="F346" s="439"/>
      <c r="G346" s="330" t="s">
        <v>183</v>
      </c>
      <c r="H346" s="331">
        <v>0.44</v>
      </c>
      <c r="I346" s="332">
        <v>3.01</v>
      </c>
      <c r="J346" s="346">
        <v>1.32</v>
      </c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  <c r="AF346" s="194"/>
      <c r="AG346" s="194"/>
      <c r="AH346" s="194"/>
      <c r="AI346" s="194"/>
      <c r="AJ346" s="194"/>
      <c r="AK346" s="194"/>
      <c r="AL346" s="194"/>
      <c r="AM346" s="194"/>
      <c r="AN346" s="194"/>
      <c r="AO346" s="194"/>
      <c r="AP346" s="194"/>
      <c r="AQ346" s="194"/>
      <c r="AR346" s="194"/>
      <c r="AS346" s="194"/>
      <c r="AT346" s="194"/>
      <c r="AU346" s="194"/>
      <c r="AV346" s="194"/>
      <c r="AW346" s="194"/>
      <c r="AX346" s="194"/>
      <c r="AY346" s="194"/>
      <c r="AZ346" s="194"/>
      <c r="BA346" s="194"/>
      <c r="BB346" s="194"/>
      <c r="BC346" s="194"/>
      <c r="BD346" s="194"/>
      <c r="BE346" s="194"/>
      <c r="BF346" s="194"/>
      <c r="BG346" s="194"/>
      <c r="BH346" s="194"/>
      <c r="BI346" s="194"/>
      <c r="BJ346" s="194"/>
    </row>
    <row r="347" spans="1:62" s="197" customFormat="1" ht="24" customHeight="1">
      <c r="A347" s="328" t="s">
        <v>1264</v>
      </c>
      <c r="B347" s="329" t="s">
        <v>842</v>
      </c>
      <c r="C347" s="328" t="s">
        <v>162</v>
      </c>
      <c r="D347" s="328" t="s">
        <v>843</v>
      </c>
      <c r="E347" s="439" t="s">
        <v>422</v>
      </c>
      <c r="F347" s="439"/>
      <c r="G347" s="330" t="s">
        <v>272</v>
      </c>
      <c r="H347" s="331">
        <v>9.5000000000000001E-2</v>
      </c>
      <c r="I347" s="332">
        <v>22.69</v>
      </c>
      <c r="J347" s="346">
        <v>2.15</v>
      </c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  <c r="AF347" s="194"/>
      <c r="AG347" s="194"/>
      <c r="AH347" s="194"/>
      <c r="AI347" s="194"/>
      <c r="AJ347" s="194"/>
      <c r="AK347" s="194"/>
      <c r="AL347" s="194"/>
      <c r="AM347" s="194"/>
      <c r="AN347" s="194"/>
      <c r="AO347" s="194"/>
      <c r="AP347" s="194"/>
      <c r="AQ347" s="194"/>
      <c r="AR347" s="194"/>
      <c r="AS347" s="194"/>
      <c r="AT347" s="194"/>
      <c r="AU347" s="194"/>
      <c r="AV347" s="194"/>
      <c r="AW347" s="194"/>
      <c r="AX347" s="194"/>
      <c r="AY347" s="194"/>
      <c r="AZ347" s="194"/>
      <c r="BA347" s="194"/>
      <c r="BB347" s="194"/>
      <c r="BC347" s="194"/>
      <c r="BD347" s="194"/>
      <c r="BE347" s="194"/>
      <c r="BF347" s="194"/>
      <c r="BG347" s="194"/>
      <c r="BH347" s="194"/>
      <c r="BI347" s="194"/>
      <c r="BJ347" s="194"/>
    </row>
    <row r="348" spans="1:62" s="197" customFormat="1" ht="26.1" customHeight="1">
      <c r="A348" s="328" t="s">
        <v>1264</v>
      </c>
      <c r="B348" s="329" t="s">
        <v>577</v>
      </c>
      <c r="C348" s="328" t="s">
        <v>162</v>
      </c>
      <c r="D348" s="328" t="s">
        <v>578</v>
      </c>
      <c r="E348" s="439" t="s">
        <v>422</v>
      </c>
      <c r="F348" s="439"/>
      <c r="G348" s="330" t="s">
        <v>183</v>
      </c>
      <c r="H348" s="331">
        <v>1.38</v>
      </c>
      <c r="I348" s="332">
        <v>24.66</v>
      </c>
      <c r="J348" s="346">
        <v>34.03</v>
      </c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  <c r="AF348" s="194"/>
      <c r="AG348" s="194"/>
      <c r="AH348" s="194"/>
      <c r="AI348" s="194"/>
      <c r="AJ348" s="194"/>
      <c r="AK348" s="194"/>
      <c r="AL348" s="194"/>
      <c r="AM348" s="194"/>
      <c r="AN348" s="194"/>
      <c r="AO348" s="194"/>
      <c r="AP348" s="194"/>
      <c r="AQ348" s="194"/>
      <c r="AR348" s="194"/>
      <c r="AS348" s="194"/>
      <c r="AT348" s="194"/>
      <c r="AU348" s="194"/>
      <c r="AV348" s="194"/>
      <c r="AW348" s="194"/>
      <c r="AX348" s="194"/>
      <c r="AY348" s="194"/>
      <c r="AZ348" s="194"/>
      <c r="BA348" s="194"/>
      <c r="BB348" s="194"/>
      <c r="BC348" s="194"/>
      <c r="BD348" s="194"/>
      <c r="BE348" s="194"/>
      <c r="BF348" s="194"/>
      <c r="BG348" s="194"/>
      <c r="BH348" s="194"/>
      <c r="BI348" s="194"/>
      <c r="BJ348" s="194"/>
    </row>
    <row r="349" spans="1:62" s="197" customFormat="1">
      <c r="A349" s="333"/>
      <c r="B349" s="333"/>
      <c r="C349" s="333"/>
      <c r="D349" s="333"/>
      <c r="E349" s="333" t="s">
        <v>1265</v>
      </c>
      <c r="F349" s="334">
        <v>32.690511510356572</v>
      </c>
      <c r="G349" s="333" t="s">
        <v>1266</v>
      </c>
      <c r="H349" s="334">
        <v>26.81</v>
      </c>
      <c r="I349" s="333" t="s">
        <v>1267</v>
      </c>
      <c r="J349" s="334">
        <v>59.5</v>
      </c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  <c r="AF349" s="194"/>
      <c r="AG349" s="194"/>
      <c r="AH349" s="194"/>
      <c r="AI349" s="194"/>
      <c r="AJ349" s="194"/>
      <c r="AK349" s="194"/>
      <c r="AL349" s="194"/>
      <c r="AM349" s="194"/>
      <c r="AN349" s="194"/>
      <c r="AO349" s="194"/>
      <c r="AP349" s="194"/>
      <c r="AQ349" s="194"/>
      <c r="AR349" s="194"/>
      <c r="AS349" s="194"/>
      <c r="AT349" s="194"/>
      <c r="AU349" s="194"/>
      <c r="AV349" s="194"/>
      <c r="AW349" s="194"/>
      <c r="AX349" s="194"/>
      <c r="AY349" s="194"/>
      <c r="AZ349" s="194"/>
      <c r="BA349" s="194"/>
      <c r="BB349" s="194"/>
      <c r="BC349" s="194"/>
      <c r="BD349" s="194"/>
      <c r="BE349" s="194"/>
      <c r="BF349" s="194"/>
      <c r="BG349" s="194"/>
      <c r="BH349" s="194"/>
      <c r="BI349" s="194"/>
      <c r="BJ349" s="194"/>
    </row>
    <row r="350" spans="1:62" s="197" customFormat="1">
      <c r="A350" s="333"/>
      <c r="B350" s="333"/>
      <c r="C350" s="333"/>
      <c r="D350" s="333"/>
      <c r="E350" s="333" t="s">
        <v>1268</v>
      </c>
      <c r="F350" s="334">
        <v>34.92</v>
      </c>
      <c r="G350" s="333"/>
      <c r="H350" s="434" t="s">
        <v>1269</v>
      </c>
      <c r="I350" s="434"/>
      <c r="J350" s="334">
        <v>164.62</v>
      </c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  <c r="AF350" s="194"/>
      <c r="AG350" s="194"/>
      <c r="AH350" s="194"/>
      <c r="AI350" s="194"/>
      <c r="AJ350" s="194"/>
      <c r="AK350" s="194"/>
      <c r="AL350" s="194"/>
      <c r="AM350" s="194"/>
      <c r="AN350" s="194"/>
      <c r="AO350" s="194"/>
      <c r="AP350" s="194"/>
      <c r="AQ350" s="194"/>
      <c r="AR350" s="194"/>
      <c r="AS350" s="194"/>
      <c r="AT350" s="194"/>
      <c r="AU350" s="194"/>
      <c r="AV350" s="194"/>
      <c r="AW350" s="194"/>
      <c r="AX350" s="194"/>
      <c r="AY350" s="194"/>
      <c r="AZ350" s="194"/>
      <c r="BA350" s="194"/>
      <c r="BB350" s="194"/>
      <c r="BC350" s="194"/>
      <c r="BD350" s="194"/>
      <c r="BE350" s="194"/>
      <c r="BF350" s="194"/>
      <c r="BG350" s="194"/>
      <c r="BH350" s="194"/>
      <c r="BI350" s="194"/>
      <c r="BJ350" s="194"/>
    </row>
    <row r="351" spans="1:62" s="197" customFormat="1" ht="30" customHeight="1" thickBot="1">
      <c r="A351" s="335"/>
      <c r="B351" s="335"/>
      <c r="C351" s="335"/>
      <c r="D351" s="335"/>
      <c r="E351" s="335"/>
      <c r="F351" s="335"/>
      <c r="G351" s="335" t="s">
        <v>1270</v>
      </c>
      <c r="H351" s="336">
        <v>3.06</v>
      </c>
      <c r="I351" s="335" t="s">
        <v>1271</v>
      </c>
      <c r="J351" s="337">
        <v>503.73</v>
      </c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  <c r="AF351" s="194"/>
      <c r="AG351" s="194"/>
      <c r="AH351" s="194"/>
      <c r="AI351" s="194"/>
      <c r="AJ351" s="194"/>
      <c r="AK351" s="194"/>
      <c r="AL351" s="194"/>
      <c r="AM351" s="194"/>
      <c r="AN351" s="194"/>
      <c r="AO351" s="194"/>
      <c r="AP351" s="194"/>
      <c r="AQ351" s="194"/>
      <c r="AR351" s="194"/>
      <c r="AS351" s="194"/>
      <c r="AT351" s="194"/>
      <c r="AU351" s="194"/>
      <c r="AV351" s="194"/>
      <c r="AW351" s="194"/>
      <c r="AX351" s="194"/>
      <c r="AY351" s="194"/>
      <c r="AZ351" s="194"/>
      <c r="BA351" s="194"/>
      <c r="BB351" s="194"/>
      <c r="BC351" s="194"/>
      <c r="BD351" s="194"/>
      <c r="BE351" s="194"/>
      <c r="BF351" s="194"/>
      <c r="BG351" s="194"/>
      <c r="BH351" s="194"/>
      <c r="BI351" s="194"/>
      <c r="BJ351" s="194"/>
    </row>
    <row r="352" spans="1:62" s="197" customFormat="1" ht="0.95" customHeight="1" thickTop="1">
      <c r="A352" s="338"/>
      <c r="B352" s="338"/>
      <c r="C352" s="338"/>
      <c r="D352" s="338"/>
      <c r="E352" s="338"/>
      <c r="F352" s="338"/>
      <c r="G352" s="338"/>
      <c r="H352" s="338"/>
      <c r="I352" s="338"/>
      <c r="J352" s="338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  <c r="AF352" s="194"/>
      <c r="AG352" s="194"/>
      <c r="AH352" s="194"/>
      <c r="AI352" s="194"/>
      <c r="AJ352" s="194"/>
      <c r="AK352" s="194"/>
      <c r="AL352" s="194"/>
      <c r="AM352" s="194"/>
      <c r="AN352" s="194"/>
      <c r="AO352" s="194"/>
      <c r="AP352" s="194"/>
      <c r="AQ352" s="194"/>
      <c r="AR352" s="194"/>
      <c r="AS352" s="194"/>
      <c r="AT352" s="194"/>
      <c r="AU352" s="194"/>
      <c r="AV352" s="194"/>
      <c r="AW352" s="194"/>
      <c r="AX352" s="194"/>
      <c r="AY352" s="194"/>
      <c r="AZ352" s="194"/>
      <c r="BA352" s="194"/>
      <c r="BB352" s="194"/>
      <c r="BC352" s="194"/>
      <c r="BD352" s="194"/>
      <c r="BE352" s="194"/>
      <c r="BF352" s="194"/>
      <c r="BG352" s="194"/>
      <c r="BH352" s="194"/>
      <c r="BI352" s="194"/>
      <c r="BJ352" s="194"/>
    </row>
    <row r="353" spans="1:62" s="197" customFormat="1" ht="18" customHeight="1">
      <c r="A353" s="320" t="s">
        <v>1378</v>
      </c>
      <c r="B353" s="321" t="s">
        <v>151</v>
      </c>
      <c r="C353" s="320" t="s">
        <v>152</v>
      </c>
      <c r="D353" s="320" t="s">
        <v>120</v>
      </c>
      <c r="E353" s="435" t="s">
        <v>386</v>
      </c>
      <c r="F353" s="435"/>
      <c r="G353" s="322" t="s">
        <v>153</v>
      </c>
      <c r="H353" s="321" t="s">
        <v>154</v>
      </c>
      <c r="I353" s="321" t="s">
        <v>1025</v>
      </c>
      <c r="J353" s="344" t="s">
        <v>157</v>
      </c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  <c r="AF353" s="194"/>
      <c r="AG353" s="194"/>
      <c r="AH353" s="194"/>
      <c r="AI353" s="194"/>
      <c r="AJ353" s="194"/>
      <c r="AK353" s="194"/>
      <c r="AL353" s="194"/>
      <c r="AM353" s="194"/>
      <c r="AN353" s="194"/>
      <c r="AO353" s="194"/>
      <c r="AP353" s="194"/>
      <c r="AQ353" s="194"/>
      <c r="AR353" s="194"/>
      <c r="AS353" s="194"/>
      <c r="AT353" s="194"/>
      <c r="AU353" s="194"/>
      <c r="AV353" s="194"/>
      <c r="AW353" s="194"/>
      <c r="AX353" s="194"/>
      <c r="AY353" s="194"/>
      <c r="AZ353" s="194"/>
      <c r="BA353" s="194"/>
      <c r="BB353" s="194"/>
      <c r="BC353" s="194"/>
      <c r="BD353" s="194"/>
      <c r="BE353" s="194"/>
      <c r="BF353" s="194"/>
      <c r="BG353" s="194"/>
      <c r="BH353" s="194"/>
      <c r="BI353" s="194"/>
      <c r="BJ353" s="194"/>
    </row>
    <row r="354" spans="1:62" s="197" customFormat="1" ht="39" customHeight="1">
      <c r="A354" s="323" t="s">
        <v>1260</v>
      </c>
      <c r="B354" s="324" t="s">
        <v>270</v>
      </c>
      <c r="C354" s="323" t="s">
        <v>162</v>
      </c>
      <c r="D354" s="323" t="s">
        <v>271</v>
      </c>
      <c r="E354" s="438" t="s">
        <v>1095</v>
      </c>
      <c r="F354" s="438"/>
      <c r="G354" s="325" t="s">
        <v>272</v>
      </c>
      <c r="H354" s="326">
        <v>1</v>
      </c>
      <c r="I354" s="327">
        <v>14.63</v>
      </c>
      <c r="J354" s="345">
        <v>14.63</v>
      </c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  <c r="AF354" s="194"/>
      <c r="AG354" s="194"/>
      <c r="AH354" s="194"/>
      <c r="AI354" s="194"/>
      <c r="AJ354" s="194"/>
      <c r="AK354" s="194"/>
      <c r="AL354" s="194"/>
      <c r="AM354" s="194"/>
      <c r="AN354" s="194"/>
      <c r="AO354" s="194"/>
      <c r="AP354" s="194"/>
      <c r="AQ354" s="194"/>
      <c r="AR354" s="194"/>
      <c r="AS354" s="194"/>
      <c r="AT354" s="194"/>
      <c r="AU354" s="194"/>
      <c r="AV354" s="194"/>
      <c r="AW354" s="194"/>
      <c r="AX354" s="194"/>
      <c r="AY354" s="194"/>
      <c r="AZ354" s="194"/>
      <c r="BA354" s="194"/>
      <c r="BB354" s="194"/>
      <c r="BC354" s="194"/>
      <c r="BD354" s="194"/>
      <c r="BE354" s="194"/>
      <c r="BF354" s="194"/>
      <c r="BG354" s="194"/>
      <c r="BH354" s="194"/>
      <c r="BI354" s="194"/>
      <c r="BJ354" s="194"/>
    </row>
    <row r="355" spans="1:62" s="197" customFormat="1" ht="24" customHeight="1">
      <c r="A355" s="328" t="s">
        <v>1261</v>
      </c>
      <c r="B355" s="329" t="s">
        <v>1379</v>
      </c>
      <c r="C355" s="328" t="s">
        <v>162</v>
      </c>
      <c r="D355" s="328" t="s">
        <v>1380</v>
      </c>
      <c r="E355" s="439" t="s">
        <v>1038</v>
      </c>
      <c r="F355" s="439"/>
      <c r="G355" s="330" t="s">
        <v>168</v>
      </c>
      <c r="H355" s="331">
        <v>9.7999999999999997E-3</v>
      </c>
      <c r="I355" s="332">
        <v>19.32</v>
      </c>
      <c r="J355" s="346">
        <v>0.18</v>
      </c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  <c r="AF355" s="194"/>
      <c r="AG355" s="194"/>
      <c r="AH355" s="194"/>
      <c r="AI355" s="194"/>
      <c r="AJ355" s="194"/>
      <c r="AK355" s="194"/>
      <c r="AL355" s="194"/>
      <c r="AM355" s="194"/>
      <c r="AN355" s="194"/>
      <c r="AO355" s="194"/>
      <c r="AP355" s="194"/>
      <c r="AQ355" s="194"/>
      <c r="AR355" s="194"/>
      <c r="AS355" s="194"/>
      <c r="AT355" s="194"/>
      <c r="AU355" s="194"/>
      <c r="AV355" s="194"/>
      <c r="AW355" s="194"/>
      <c r="AX355" s="194"/>
      <c r="AY355" s="194"/>
      <c r="AZ355" s="194"/>
      <c r="BA355" s="194"/>
      <c r="BB355" s="194"/>
      <c r="BC355" s="194"/>
      <c r="BD355" s="194"/>
      <c r="BE355" s="194"/>
      <c r="BF355" s="194"/>
      <c r="BG355" s="194"/>
      <c r="BH355" s="194"/>
      <c r="BI355" s="194"/>
      <c r="BJ355" s="194"/>
    </row>
    <row r="356" spans="1:62" s="197" customFormat="1" ht="24" customHeight="1">
      <c r="A356" s="328" t="s">
        <v>1261</v>
      </c>
      <c r="B356" s="329" t="s">
        <v>1381</v>
      </c>
      <c r="C356" s="328" t="s">
        <v>162</v>
      </c>
      <c r="D356" s="328" t="s">
        <v>1382</v>
      </c>
      <c r="E356" s="439" t="s">
        <v>1038</v>
      </c>
      <c r="F356" s="439"/>
      <c r="G356" s="330" t="s">
        <v>168</v>
      </c>
      <c r="H356" s="331">
        <v>5.9700000000000003E-2</v>
      </c>
      <c r="I356" s="332">
        <v>25.45</v>
      </c>
      <c r="J356" s="346">
        <v>1.51</v>
      </c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  <c r="AF356" s="194"/>
      <c r="AG356" s="194"/>
      <c r="AH356" s="194"/>
      <c r="AI356" s="194"/>
      <c r="AJ356" s="194"/>
      <c r="AK356" s="194"/>
      <c r="AL356" s="194"/>
      <c r="AM356" s="194"/>
      <c r="AN356" s="194"/>
      <c r="AO356" s="194"/>
      <c r="AP356" s="194"/>
      <c r="AQ356" s="194"/>
      <c r="AR356" s="194"/>
      <c r="AS356" s="194"/>
      <c r="AT356" s="194"/>
      <c r="AU356" s="194"/>
      <c r="AV356" s="194"/>
      <c r="AW356" s="194"/>
      <c r="AX356" s="194"/>
      <c r="AY356" s="194"/>
      <c r="AZ356" s="194"/>
      <c r="BA356" s="194"/>
      <c r="BB356" s="194"/>
      <c r="BC356" s="194"/>
      <c r="BD356" s="194"/>
      <c r="BE356" s="194"/>
      <c r="BF356" s="194"/>
      <c r="BG356" s="194"/>
      <c r="BH356" s="194"/>
      <c r="BI356" s="194"/>
      <c r="BJ356" s="194"/>
    </row>
    <row r="357" spans="1:62" s="197" customFormat="1" ht="26.1" customHeight="1">
      <c r="A357" s="328" t="s">
        <v>1261</v>
      </c>
      <c r="B357" s="329" t="s">
        <v>1383</v>
      </c>
      <c r="C357" s="328" t="s">
        <v>162</v>
      </c>
      <c r="D357" s="328" t="s">
        <v>1384</v>
      </c>
      <c r="E357" s="439" t="s">
        <v>1095</v>
      </c>
      <c r="F357" s="439"/>
      <c r="G357" s="330" t="s">
        <v>272</v>
      </c>
      <c r="H357" s="331">
        <v>1</v>
      </c>
      <c r="I357" s="332">
        <v>12.07</v>
      </c>
      <c r="J357" s="346">
        <v>12.07</v>
      </c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  <c r="AF357" s="194"/>
      <c r="AG357" s="194"/>
      <c r="AH357" s="194"/>
      <c r="AI357" s="194"/>
      <c r="AJ357" s="194"/>
      <c r="AK357" s="194"/>
      <c r="AL357" s="194"/>
      <c r="AM357" s="194"/>
      <c r="AN357" s="194"/>
      <c r="AO357" s="194"/>
      <c r="AP357" s="194"/>
      <c r="AQ357" s="194"/>
      <c r="AR357" s="194"/>
      <c r="AS357" s="194"/>
      <c r="AT357" s="194"/>
      <c r="AU357" s="194"/>
      <c r="AV357" s="194"/>
      <c r="AW357" s="194"/>
      <c r="AX357" s="194"/>
      <c r="AY357" s="194"/>
      <c r="AZ357" s="194"/>
      <c r="BA357" s="194"/>
      <c r="BB357" s="194"/>
      <c r="BC357" s="194"/>
      <c r="BD357" s="194"/>
      <c r="BE357" s="194"/>
      <c r="BF357" s="194"/>
      <c r="BG357" s="194"/>
      <c r="BH357" s="194"/>
      <c r="BI357" s="194"/>
      <c r="BJ357" s="194"/>
    </row>
    <row r="358" spans="1:62" s="197" customFormat="1" ht="39" customHeight="1">
      <c r="A358" s="328" t="s">
        <v>1264</v>
      </c>
      <c r="B358" s="329" t="s">
        <v>708</v>
      </c>
      <c r="C358" s="328" t="s">
        <v>162</v>
      </c>
      <c r="D358" s="328" t="s">
        <v>709</v>
      </c>
      <c r="E358" s="439" t="s">
        <v>422</v>
      </c>
      <c r="F358" s="439"/>
      <c r="G358" s="330" t="s">
        <v>204</v>
      </c>
      <c r="H358" s="331">
        <v>1.333</v>
      </c>
      <c r="I358" s="332">
        <v>0.22</v>
      </c>
      <c r="J358" s="346">
        <v>0.28999999999999998</v>
      </c>
      <c r="K358" s="194"/>
      <c r="L358" s="194"/>
      <c r="M358" s="194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  <c r="AC358" s="194"/>
      <c r="AD358" s="194"/>
      <c r="AE358" s="194"/>
      <c r="AF358" s="194"/>
      <c r="AG358" s="194"/>
      <c r="AH358" s="194"/>
      <c r="AI358" s="194"/>
      <c r="AJ358" s="194"/>
      <c r="AK358" s="194"/>
      <c r="AL358" s="194"/>
      <c r="AM358" s="194"/>
      <c r="AN358" s="194"/>
      <c r="AO358" s="194"/>
      <c r="AP358" s="194"/>
      <c r="AQ358" s="194"/>
      <c r="AR358" s="194"/>
      <c r="AS358" s="194"/>
      <c r="AT358" s="194"/>
      <c r="AU358" s="194"/>
      <c r="AV358" s="194"/>
      <c r="AW358" s="194"/>
      <c r="AX358" s="194"/>
      <c r="AY358" s="194"/>
      <c r="AZ358" s="194"/>
      <c r="BA358" s="194"/>
      <c r="BB358" s="194"/>
      <c r="BC358" s="194"/>
      <c r="BD358" s="194"/>
      <c r="BE358" s="194"/>
      <c r="BF358" s="194"/>
      <c r="BG358" s="194"/>
      <c r="BH358" s="194"/>
      <c r="BI358" s="194"/>
      <c r="BJ358" s="194"/>
    </row>
    <row r="359" spans="1:62" s="197" customFormat="1" ht="26.1" customHeight="1">
      <c r="A359" s="328" t="s">
        <v>1264</v>
      </c>
      <c r="B359" s="329" t="s">
        <v>607</v>
      </c>
      <c r="C359" s="328" t="s">
        <v>162</v>
      </c>
      <c r="D359" s="328" t="s">
        <v>608</v>
      </c>
      <c r="E359" s="439" t="s">
        <v>422</v>
      </c>
      <c r="F359" s="439"/>
      <c r="G359" s="330" t="s">
        <v>272</v>
      </c>
      <c r="H359" s="331">
        <v>2.5000000000000001E-2</v>
      </c>
      <c r="I359" s="332">
        <v>23.5</v>
      </c>
      <c r="J359" s="346">
        <v>0.57999999999999996</v>
      </c>
      <c r="K359" s="194"/>
      <c r="L359" s="194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  <c r="AC359" s="194"/>
      <c r="AD359" s="194"/>
      <c r="AE359" s="194"/>
      <c r="AF359" s="194"/>
      <c r="AG359" s="194"/>
      <c r="AH359" s="194"/>
      <c r="AI359" s="194"/>
      <c r="AJ359" s="194"/>
      <c r="AK359" s="194"/>
      <c r="AL359" s="194"/>
      <c r="AM359" s="194"/>
      <c r="AN359" s="194"/>
      <c r="AO359" s="194"/>
      <c r="AP359" s="194"/>
      <c r="AQ359" s="194"/>
      <c r="AR359" s="194"/>
      <c r="AS359" s="194"/>
      <c r="AT359" s="194"/>
      <c r="AU359" s="194"/>
      <c r="AV359" s="194"/>
      <c r="AW359" s="194"/>
      <c r="AX359" s="194"/>
      <c r="AY359" s="194"/>
      <c r="AZ359" s="194"/>
      <c r="BA359" s="194"/>
      <c r="BB359" s="194"/>
      <c r="BC359" s="194"/>
      <c r="BD359" s="194"/>
      <c r="BE359" s="194"/>
      <c r="BF359" s="194"/>
      <c r="BG359" s="194"/>
      <c r="BH359" s="194"/>
      <c r="BI359" s="194"/>
      <c r="BJ359" s="194"/>
    </row>
    <row r="360" spans="1:62" s="197" customFormat="1">
      <c r="A360" s="333"/>
      <c r="B360" s="333"/>
      <c r="C360" s="333"/>
      <c r="D360" s="333"/>
      <c r="E360" s="333" t="s">
        <v>1265</v>
      </c>
      <c r="F360" s="334">
        <v>0.95599142904236034</v>
      </c>
      <c r="G360" s="333" t="s">
        <v>1266</v>
      </c>
      <c r="H360" s="334">
        <v>0.78</v>
      </c>
      <c r="I360" s="333" t="s">
        <v>1267</v>
      </c>
      <c r="J360" s="334">
        <v>1.74</v>
      </c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  <c r="AF360" s="194"/>
      <c r="AG360" s="194"/>
      <c r="AH360" s="194"/>
      <c r="AI360" s="194"/>
      <c r="AJ360" s="194"/>
      <c r="AK360" s="194"/>
      <c r="AL360" s="194"/>
      <c r="AM360" s="194"/>
      <c r="AN360" s="194"/>
      <c r="AO360" s="194"/>
      <c r="AP360" s="194"/>
      <c r="AQ360" s="194"/>
      <c r="AR360" s="194"/>
      <c r="AS360" s="194"/>
      <c r="AT360" s="194"/>
      <c r="AU360" s="194"/>
      <c r="AV360" s="194"/>
      <c r="AW360" s="194"/>
      <c r="AX360" s="194"/>
      <c r="AY360" s="194"/>
      <c r="AZ360" s="194"/>
      <c r="BA360" s="194"/>
      <c r="BB360" s="194"/>
      <c r="BC360" s="194"/>
      <c r="BD360" s="194"/>
      <c r="BE360" s="194"/>
      <c r="BF360" s="194"/>
      <c r="BG360" s="194"/>
      <c r="BH360" s="194"/>
      <c r="BI360" s="194"/>
      <c r="BJ360" s="194"/>
    </row>
    <row r="361" spans="1:62" s="197" customFormat="1">
      <c r="A361" s="333"/>
      <c r="B361" s="333"/>
      <c r="C361" s="333"/>
      <c r="D361" s="333"/>
      <c r="E361" s="333" t="s">
        <v>1268</v>
      </c>
      <c r="F361" s="334">
        <v>3.93</v>
      </c>
      <c r="G361" s="333"/>
      <c r="H361" s="434" t="s">
        <v>1269</v>
      </c>
      <c r="I361" s="434"/>
      <c r="J361" s="334">
        <v>18.559999999999999</v>
      </c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  <c r="AF361" s="194"/>
      <c r="AG361" s="194"/>
      <c r="AH361" s="194"/>
      <c r="AI361" s="194"/>
      <c r="AJ361" s="194"/>
      <c r="AK361" s="194"/>
      <c r="AL361" s="194"/>
      <c r="AM361" s="194"/>
      <c r="AN361" s="194"/>
      <c r="AO361" s="194"/>
      <c r="AP361" s="194"/>
      <c r="AQ361" s="194"/>
      <c r="AR361" s="194"/>
      <c r="AS361" s="194"/>
      <c r="AT361" s="194"/>
      <c r="AU361" s="194"/>
      <c r="AV361" s="194"/>
      <c r="AW361" s="194"/>
      <c r="AX361" s="194"/>
      <c r="AY361" s="194"/>
      <c r="AZ361" s="194"/>
      <c r="BA361" s="194"/>
      <c r="BB361" s="194"/>
      <c r="BC361" s="194"/>
      <c r="BD361" s="194"/>
      <c r="BE361" s="194"/>
      <c r="BF361" s="194"/>
      <c r="BG361" s="194"/>
      <c r="BH361" s="194"/>
      <c r="BI361" s="194"/>
      <c r="BJ361" s="194"/>
    </row>
    <row r="362" spans="1:62" s="197" customFormat="1" ht="30" customHeight="1" thickBot="1">
      <c r="A362" s="335"/>
      <c r="B362" s="335"/>
      <c r="C362" s="335"/>
      <c r="D362" s="335"/>
      <c r="E362" s="335"/>
      <c r="F362" s="335"/>
      <c r="G362" s="335" t="s">
        <v>1270</v>
      </c>
      <c r="H362" s="336">
        <v>29.4</v>
      </c>
      <c r="I362" s="335" t="s">
        <v>1271</v>
      </c>
      <c r="J362" s="337">
        <v>545.66</v>
      </c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  <c r="AF362" s="194"/>
      <c r="AG362" s="194"/>
      <c r="AH362" s="194"/>
      <c r="AI362" s="194"/>
      <c r="AJ362" s="194"/>
      <c r="AK362" s="194"/>
      <c r="AL362" s="194"/>
      <c r="AM362" s="194"/>
      <c r="AN362" s="194"/>
      <c r="AO362" s="194"/>
      <c r="AP362" s="194"/>
      <c r="AQ362" s="194"/>
      <c r="AR362" s="194"/>
      <c r="AS362" s="194"/>
      <c r="AT362" s="194"/>
      <c r="AU362" s="194"/>
      <c r="AV362" s="194"/>
      <c r="AW362" s="194"/>
      <c r="AX362" s="194"/>
      <c r="AY362" s="194"/>
      <c r="AZ362" s="194"/>
      <c r="BA362" s="194"/>
      <c r="BB362" s="194"/>
      <c r="BC362" s="194"/>
      <c r="BD362" s="194"/>
      <c r="BE362" s="194"/>
      <c r="BF362" s="194"/>
      <c r="BG362" s="194"/>
      <c r="BH362" s="194"/>
      <c r="BI362" s="194"/>
      <c r="BJ362" s="194"/>
    </row>
    <row r="363" spans="1:62" s="197" customFormat="1" ht="0.95" customHeight="1" thickTop="1">
      <c r="A363" s="338"/>
      <c r="B363" s="338"/>
      <c r="C363" s="338"/>
      <c r="D363" s="338"/>
      <c r="E363" s="338"/>
      <c r="F363" s="338"/>
      <c r="G363" s="338"/>
      <c r="H363" s="338"/>
      <c r="I363" s="338"/>
      <c r="J363" s="338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  <c r="AF363" s="194"/>
      <c r="AG363" s="194"/>
      <c r="AH363" s="194"/>
      <c r="AI363" s="194"/>
      <c r="AJ363" s="194"/>
      <c r="AK363" s="194"/>
      <c r="AL363" s="194"/>
      <c r="AM363" s="194"/>
      <c r="AN363" s="194"/>
      <c r="AO363" s="194"/>
      <c r="AP363" s="194"/>
      <c r="AQ363" s="194"/>
      <c r="AR363" s="194"/>
      <c r="AS363" s="194"/>
      <c r="AT363" s="194"/>
      <c r="AU363" s="194"/>
      <c r="AV363" s="194"/>
      <c r="AW363" s="194"/>
      <c r="AX363" s="194"/>
      <c r="AY363" s="194"/>
      <c r="AZ363" s="194"/>
      <c r="BA363" s="194"/>
      <c r="BB363" s="194"/>
      <c r="BC363" s="194"/>
      <c r="BD363" s="194"/>
      <c r="BE363" s="194"/>
      <c r="BF363" s="194"/>
      <c r="BG363" s="194"/>
      <c r="BH363" s="194"/>
      <c r="BI363" s="194"/>
      <c r="BJ363" s="194"/>
    </row>
    <row r="364" spans="1:62" s="197" customFormat="1" ht="18" customHeight="1">
      <c r="A364" s="320" t="s">
        <v>1385</v>
      </c>
      <c r="B364" s="321" t="s">
        <v>151</v>
      </c>
      <c r="C364" s="320" t="s">
        <v>152</v>
      </c>
      <c r="D364" s="320" t="s">
        <v>120</v>
      </c>
      <c r="E364" s="435" t="s">
        <v>386</v>
      </c>
      <c r="F364" s="435"/>
      <c r="G364" s="322" t="s">
        <v>153</v>
      </c>
      <c r="H364" s="321" t="s">
        <v>154</v>
      </c>
      <c r="I364" s="321" t="s">
        <v>1025</v>
      </c>
      <c r="J364" s="344" t="s">
        <v>157</v>
      </c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  <c r="AF364" s="194"/>
      <c r="AG364" s="194"/>
      <c r="AH364" s="194"/>
      <c r="AI364" s="194"/>
      <c r="AJ364" s="194"/>
      <c r="AK364" s="194"/>
      <c r="AL364" s="194"/>
      <c r="AM364" s="194"/>
      <c r="AN364" s="194"/>
      <c r="AO364" s="194"/>
      <c r="AP364" s="194"/>
      <c r="AQ364" s="194"/>
      <c r="AR364" s="194"/>
      <c r="AS364" s="194"/>
      <c r="AT364" s="194"/>
      <c r="AU364" s="194"/>
      <c r="AV364" s="194"/>
      <c r="AW364" s="194"/>
      <c r="AX364" s="194"/>
      <c r="AY364" s="194"/>
      <c r="AZ364" s="194"/>
      <c r="BA364" s="194"/>
      <c r="BB364" s="194"/>
      <c r="BC364" s="194"/>
      <c r="BD364" s="194"/>
      <c r="BE364" s="194"/>
      <c r="BF364" s="194"/>
      <c r="BG364" s="194"/>
      <c r="BH364" s="194"/>
      <c r="BI364" s="194"/>
      <c r="BJ364" s="194"/>
    </row>
    <row r="365" spans="1:62" s="197" customFormat="1" ht="39" customHeight="1">
      <c r="A365" s="323" t="s">
        <v>1260</v>
      </c>
      <c r="B365" s="324" t="s">
        <v>274</v>
      </c>
      <c r="C365" s="323" t="s">
        <v>162</v>
      </c>
      <c r="D365" s="323" t="s">
        <v>275</v>
      </c>
      <c r="E365" s="438" t="s">
        <v>1095</v>
      </c>
      <c r="F365" s="438"/>
      <c r="G365" s="325" t="s">
        <v>272</v>
      </c>
      <c r="H365" s="326">
        <v>1</v>
      </c>
      <c r="I365" s="327">
        <v>14.02</v>
      </c>
      <c r="J365" s="345">
        <v>14.02</v>
      </c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  <c r="AF365" s="194"/>
      <c r="AG365" s="194"/>
      <c r="AH365" s="194"/>
      <c r="AI365" s="194"/>
      <c r="AJ365" s="194"/>
      <c r="AK365" s="194"/>
      <c r="AL365" s="194"/>
      <c r="AM365" s="194"/>
      <c r="AN365" s="194"/>
      <c r="AO365" s="194"/>
      <c r="AP365" s="194"/>
      <c r="AQ365" s="194"/>
      <c r="AR365" s="194"/>
      <c r="AS365" s="194"/>
      <c r="AT365" s="194"/>
      <c r="AU365" s="194"/>
      <c r="AV365" s="194"/>
      <c r="AW365" s="194"/>
      <c r="AX365" s="194"/>
      <c r="AY365" s="194"/>
      <c r="AZ365" s="194"/>
      <c r="BA365" s="194"/>
      <c r="BB365" s="194"/>
      <c r="BC365" s="194"/>
      <c r="BD365" s="194"/>
      <c r="BE365" s="194"/>
      <c r="BF365" s="194"/>
      <c r="BG365" s="194"/>
      <c r="BH365" s="194"/>
      <c r="BI365" s="194"/>
      <c r="BJ365" s="194"/>
    </row>
    <row r="366" spans="1:62" s="197" customFormat="1" ht="24" customHeight="1">
      <c r="A366" s="328" t="s">
        <v>1261</v>
      </c>
      <c r="B366" s="329" t="s">
        <v>1379</v>
      </c>
      <c r="C366" s="328" t="s">
        <v>162</v>
      </c>
      <c r="D366" s="328" t="s">
        <v>1380</v>
      </c>
      <c r="E366" s="439" t="s">
        <v>1038</v>
      </c>
      <c r="F366" s="439"/>
      <c r="G366" s="330" t="s">
        <v>168</v>
      </c>
      <c r="H366" s="331">
        <v>6.6E-3</v>
      </c>
      <c r="I366" s="332">
        <v>19.32</v>
      </c>
      <c r="J366" s="346">
        <v>0.12</v>
      </c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  <c r="AF366" s="194"/>
      <c r="AG366" s="194"/>
      <c r="AH366" s="194"/>
      <c r="AI366" s="194"/>
      <c r="AJ366" s="194"/>
      <c r="AK366" s="194"/>
      <c r="AL366" s="194"/>
      <c r="AM366" s="194"/>
      <c r="AN366" s="194"/>
      <c r="AO366" s="194"/>
      <c r="AP366" s="194"/>
      <c r="AQ366" s="194"/>
      <c r="AR366" s="194"/>
      <c r="AS366" s="194"/>
      <c r="AT366" s="194"/>
      <c r="AU366" s="194"/>
      <c r="AV366" s="194"/>
      <c r="AW366" s="194"/>
      <c r="AX366" s="194"/>
      <c r="AY366" s="194"/>
      <c r="AZ366" s="194"/>
      <c r="BA366" s="194"/>
      <c r="BB366" s="194"/>
      <c r="BC366" s="194"/>
      <c r="BD366" s="194"/>
      <c r="BE366" s="194"/>
      <c r="BF366" s="194"/>
      <c r="BG366" s="194"/>
      <c r="BH366" s="194"/>
      <c r="BI366" s="194"/>
      <c r="BJ366" s="194"/>
    </row>
    <row r="367" spans="1:62" s="197" customFormat="1" ht="24" customHeight="1">
      <c r="A367" s="328" t="s">
        <v>1261</v>
      </c>
      <c r="B367" s="329" t="s">
        <v>1381</v>
      </c>
      <c r="C367" s="328" t="s">
        <v>162</v>
      </c>
      <c r="D367" s="328" t="s">
        <v>1382</v>
      </c>
      <c r="E367" s="439" t="s">
        <v>1038</v>
      </c>
      <c r="F367" s="439"/>
      <c r="G367" s="330" t="s">
        <v>168</v>
      </c>
      <c r="H367" s="331">
        <v>4.0300000000000002E-2</v>
      </c>
      <c r="I367" s="332">
        <v>25.45</v>
      </c>
      <c r="J367" s="346">
        <v>1.02</v>
      </c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  <c r="AF367" s="194"/>
      <c r="AG367" s="194"/>
      <c r="AH367" s="194"/>
      <c r="AI367" s="194"/>
      <c r="AJ367" s="194"/>
      <c r="AK367" s="194"/>
      <c r="AL367" s="194"/>
      <c r="AM367" s="194"/>
      <c r="AN367" s="194"/>
      <c r="AO367" s="194"/>
      <c r="AP367" s="194"/>
      <c r="AQ367" s="194"/>
      <c r="AR367" s="194"/>
      <c r="AS367" s="194"/>
      <c r="AT367" s="194"/>
      <c r="AU367" s="194"/>
      <c r="AV367" s="194"/>
      <c r="AW367" s="194"/>
      <c r="AX367" s="194"/>
      <c r="AY367" s="194"/>
      <c r="AZ367" s="194"/>
      <c r="BA367" s="194"/>
      <c r="BB367" s="194"/>
      <c r="BC367" s="194"/>
      <c r="BD367" s="194"/>
      <c r="BE367" s="194"/>
      <c r="BF367" s="194"/>
      <c r="BG367" s="194"/>
      <c r="BH367" s="194"/>
      <c r="BI367" s="194"/>
      <c r="BJ367" s="194"/>
    </row>
    <row r="368" spans="1:62" s="197" customFormat="1" ht="26.1" customHeight="1">
      <c r="A368" s="328" t="s">
        <v>1261</v>
      </c>
      <c r="B368" s="329" t="s">
        <v>1386</v>
      </c>
      <c r="C368" s="328" t="s">
        <v>162</v>
      </c>
      <c r="D368" s="328" t="s">
        <v>1387</v>
      </c>
      <c r="E368" s="439" t="s">
        <v>1095</v>
      </c>
      <c r="F368" s="439"/>
      <c r="G368" s="330" t="s">
        <v>272</v>
      </c>
      <c r="H368" s="331">
        <v>1</v>
      </c>
      <c r="I368" s="332">
        <v>12.14</v>
      </c>
      <c r="J368" s="346">
        <v>12.14</v>
      </c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  <c r="AF368" s="194"/>
      <c r="AG368" s="194"/>
      <c r="AH368" s="194"/>
      <c r="AI368" s="194"/>
      <c r="AJ368" s="194"/>
      <c r="AK368" s="194"/>
      <c r="AL368" s="194"/>
      <c r="AM368" s="194"/>
      <c r="AN368" s="194"/>
      <c r="AO368" s="194"/>
      <c r="AP368" s="194"/>
      <c r="AQ368" s="194"/>
      <c r="AR368" s="194"/>
      <c r="AS368" s="194"/>
      <c r="AT368" s="194"/>
      <c r="AU368" s="194"/>
      <c r="AV368" s="194"/>
      <c r="AW368" s="194"/>
      <c r="AX368" s="194"/>
      <c r="AY368" s="194"/>
      <c r="AZ368" s="194"/>
      <c r="BA368" s="194"/>
      <c r="BB368" s="194"/>
      <c r="BC368" s="194"/>
      <c r="BD368" s="194"/>
      <c r="BE368" s="194"/>
      <c r="BF368" s="194"/>
      <c r="BG368" s="194"/>
      <c r="BH368" s="194"/>
      <c r="BI368" s="194"/>
      <c r="BJ368" s="194"/>
    </row>
    <row r="369" spans="1:62" s="197" customFormat="1" ht="39" customHeight="1">
      <c r="A369" s="328" t="s">
        <v>1264</v>
      </c>
      <c r="B369" s="329" t="s">
        <v>708</v>
      </c>
      <c r="C369" s="328" t="s">
        <v>162</v>
      </c>
      <c r="D369" s="328" t="s">
        <v>709</v>
      </c>
      <c r="E369" s="439" t="s">
        <v>422</v>
      </c>
      <c r="F369" s="439"/>
      <c r="G369" s="330" t="s">
        <v>204</v>
      </c>
      <c r="H369" s="331">
        <v>0.72799999999999998</v>
      </c>
      <c r="I369" s="332">
        <v>0.22</v>
      </c>
      <c r="J369" s="346">
        <v>0.16</v>
      </c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  <c r="AF369" s="194"/>
      <c r="AG369" s="194"/>
      <c r="AH369" s="194"/>
      <c r="AI369" s="194"/>
      <c r="AJ369" s="194"/>
      <c r="AK369" s="194"/>
      <c r="AL369" s="194"/>
      <c r="AM369" s="194"/>
      <c r="AN369" s="194"/>
      <c r="AO369" s="194"/>
      <c r="AP369" s="194"/>
      <c r="AQ369" s="194"/>
      <c r="AR369" s="194"/>
      <c r="AS369" s="194"/>
      <c r="AT369" s="194"/>
      <c r="AU369" s="194"/>
      <c r="AV369" s="194"/>
      <c r="AW369" s="194"/>
      <c r="AX369" s="194"/>
      <c r="AY369" s="194"/>
      <c r="AZ369" s="194"/>
      <c r="BA369" s="194"/>
      <c r="BB369" s="194"/>
      <c r="BC369" s="194"/>
      <c r="BD369" s="194"/>
      <c r="BE369" s="194"/>
      <c r="BF369" s="194"/>
      <c r="BG369" s="194"/>
      <c r="BH369" s="194"/>
      <c r="BI369" s="194"/>
      <c r="BJ369" s="194"/>
    </row>
    <row r="370" spans="1:62" s="197" customFormat="1" ht="26.1" customHeight="1">
      <c r="A370" s="328" t="s">
        <v>1264</v>
      </c>
      <c r="B370" s="329" t="s">
        <v>607</v>
      </c>
      <c r="C370" s="328" t="s">
        <v>162</v>
      </c>
      <c r="D370" s="328" t="s">
        <v>608</v>
      </c>
      <c r="E370" s="439" t="s">
        <v>422</v>
      </c>
      <c r="F370" s="439"/>
      <c r="G370" s="330" t="s">
        <v>272</v>
      </c>
      <c r="H370" s="331">
        <v>2.5000000000000001E-2</v>
      </c>
      <c r="I370" s="332">
        <v>23.5</v>
      </c>
      <c r="J370" s="346">
        <v>0.57999999999999996</v>
      </c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  <c r="AF370" s="194"/>
      <c r="AG370" s="194"/>
      <c r="AH370" s="194"/>
      <c r="AI370" s="194"/>
      <c r="AJ370" s="194"/>
      <c r="AK370" s="194"/>
      <c r="AL370" s="194"/>
      <c r="AM370" s="194"/>
      <c r="AN370" s="194"/>
      <c r="AO370" s="194"/>
      <c r="AP370" s="194"/>
      <c r="AQ370" s="194"/>
      <c r="AR370" s="194"/>
      <c r="AS370" s="194"/>
      <c r="AT370" s="194"/>
      <c r="AU370" s="194"/>
      <c r="AV370" s="194"/>
      <c r="AW370" s="194"/>
      <c r="AX370" s="194"/>
      <c r="AY370" s="194"/>
      <c r="AZ370" s="194"/>
      <c r="BA370" s="194"/>
      <c r="BB370" s="194"/>
      <c r="BC370" s="194"/>
      <c r="BD370" s="194"/>
      <c r="BE370" s="194"/>
      <c r="BF370" s="194"/>
      <c r="BG370" s="194"/>
      <c r="BH370" s="194"/>
      <c r="BI370" s="194"/>
      <c r="BJ370" s="194"/>
    </row>
    <row r="371" spans="1:62" s="197" customFormat="1">
      <c r="A371" s="333"/>
      <c r="B371" s="333"/>
      <c r="C371" s="333"/>
      <c r="D371" s="333"/>
      <c r="E371" s="333" t="s">
        <v>1265</v>
      </c>
      <c r="F371" s="334">
        <v>0.58787978682489972</v>
      </c>
      <c r="G371" s="333" t="s">
        <v>1266</v>
      </c>
      <c r="H371" s="334">
        <v>0.48</v>
      </c>
      <c r="I371" s="333" t="s">
        <v>1267</v>
      </c>
      <c r="J371" s="334">
        <v>1.07</v>
      </c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  <c r="AF371" s="194"/>
      <c r="AG371" s="194"/>
      <c r="AH371" s="194"/>
      <c r="AI371" s="194"/>
      <c r="AJ371" s="194"/>
      <c r="AK371" s="194"/>
      <c r="AL371" s="194"/>
      <c r="AM371" s="194"/>
      <c r="AN371" s="194"/>
      <c r="AO371" s="194"/>
      <c r="AP371" s="194"/>
      <c r="AQ371" s="194"/>
      <c r="AR371" s="194"/>
      <c r="AS371" s="194"/>
      <c r="AT371" s="194"/>
      <c r="AU371" s="194"/>
      <c r="AV371" s="194"/>
      <c r="AW371" s="194"/>
      <c r="AX371" s="194"/>
      <c r="AY371" s="194"/>
      <c r="AZ371" s="194"/>
      <c r="BA371" s="194"/>
      <c r="BB371" s="194"/>
      <c r="BC371" s="194"/>
      <c r="BD371" s="194"/>
      <c r="BE371" s="194"/>
      <c r="BF371" s="194"/>
      <c r="BG371" s="194"/>
      <c r="BH371" s="194"/>
      <c r="BI371" s="194"/>
      <c r="BJ371" s="194"/>
    </row>
    <row r="372" spans="1:62" s="197" customFormat="1">
      <c r="A372" s="333"/>
      <c r="B372" s="333"/>
      <c r="C372" s="333"/>
      <c r="D372" s="333"/>
      <c r="E372" s="333" t="s">
        <v>1268</v>
      </c>
      <c r="F372" s="334">
        <v>3.77</v>
      </c>
      <c r="G372" s="333"/>
      <c r="H372" s="434" t="s">
        <v>1269</v>
      </c>
      <c r="I372" s="434"/>
      <c r="J372" s="334">
        <v>17.79</v>
      </c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  <c r="AF372" s="194"/>
      <c r="AG372" s="194"/>
      <c r="AH372" s="194"/>
      <c r="AI372" s="194"/>
      <c r="AJ372" s="194"/>
      <c r="AK372" s="194"/>
      <c r="AL372" s="194"/>
      <c r="AM372" s="194"/>
      <c r="AN372" s="194"/>
      <c r="AO372" s="194"/>
      <c r="AP372" s="194"/>
      <c r="AQ372" s="194"/>
      <c r="AR372" s="194"/>
      <c r="AS372" s="194"/>
      <c r="AT372" s="194"/>
      <c r="AU372" s="194"/>
      <c r="AV372" s="194"/>
      <c r="AW372" s="194"/>
      <c r="AX372" s="194"/>
      <c r="AY372" s="194"/>
      <c r="AZ372" s="194"/>
      <c r="BA372" s="194"/>
      <c r="BB372" s="194"/>
      <c r="BC372" s="194"/>
      <c r="BD372" s="194"/>
      <c r="BE372" s="194"/>
      <c r="BF372" s="194"/>
      <c r="BG372" s="194"/>
      <c r="BH372" s="194"/>
      <c r="BI372" s="194"/>
      <c r="BJ372" s="194"/>
    </row>
    <row r="373" spans="1:62" s="197" customFormat="1" ht="30" customHeight="1" thickBot="1">
      <c r="A373" s="335"/>
      <c r="B373" s="335"/>
      <c r="C373" s="335"/>
      <c r="D373" s="335"/>
      <c r="E373" s="335"/>
      <c r="F373" s="335"/>
      <c r="G373" s="335" t="s">
        <v>1270</v>
      </c>
      <c r="H373" s="336">
        <v>74</v>
      </c>
      <c r="I373" s="335" t="s">
        <v>1271</v>
      </c>
      <c r="J373" s="337">
        <v>1316.46</v>
      </c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  <c r="AF373" s="194"/>
      <c r="AG373" s="194"/>
      <c r="AH373" s="194"/>
      <c r="AI373" s="194"/>
      <c r="AJ373" s="194"/>
      <c r="AK373" s="194"/>
      <c r="AL373" s="194"/>
      <c r="AM373" s="194"/>
      <c r="AN373" s="194"/>
      <c r="AO373" s="194"/>
      <c r="AP373" s="194"/>
      <c r="AQ373" s="194"/>
      <c r="AR373" s="194"/>
      <c r="AS373" s="194"/>
      <c r="AT373" s="194"/>
      <c r="AU373" s="194"/>
      <c r="AV373" s="194"/>
      <c r="AW373" s="194"/>
      <c r="AX373" s="194"/>
      <c r="AY373" s="194"/>
      <c r="AZ373" s="194"/>
      <c r="BA373" s="194"/>
      <c r="BB373" s="194"/>
      <c r="BC373" s="194"/>
      <c r="BD373" s="194"/>
      <c r="BE373" s="194"/>
      <c r="BF373" s="194"/>
      <c r="BG373" s="194"/>
      <c r="BH373" s="194"/>
      <c r="BI373" s="194"/>
      <c r="BJ373" s="194"/>
    </row>
    <row r="374" spans="1:62" s="197" customFormat="1" ht="0.95" customHeight="1" thickTop="1">
      <c r="A374" s="338"/>
      <c r="B374" s="338"/>
      <c r="C374" s="338"/>
      <c r="D374" s="338"/>
      <c r="E374" s="338"/>
      <c r="F374" s="338"/>
      <c r="G374" s="338"/>
      <c r="H374" s="338"/>
      <c r="I374" s="338"/>
      <c r="J374" s="338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  <c r="AF374" s="194"/>
      <c r="AG374" s="194"/>
      <c r="AH374" s="194"/>
      <c r="AI374" s="194"/>
      <c r="AJ374" s="194"/>
      <c r="AK374" s="194"/>
      <c r="AL374" s="194"/>
      <c r="AM374" s="194"/>
      <c r="AN374" s="194"/>
      <c r="AO374" s="194"/>
      <c r="AP374" s="194"/>
      <c r="AQ374" s="194"/>
      <c r="AR374" s="194"/>
      <c r="AS374" s="194"/>
      <c r="AT374" s="194"/>
      <c r="AU374" s="194"/>
      <c r="AV374" s="194"/>
      <c r="AW374" s="194"/>
      <c r="AX374" s="194"/>
      <c r="AY374" s="194"/>
      <c r="AZ374" s="194"/>
      <c r="BA374" s="194"/>
      <c r="BB374" s="194"/>
      <c r="BC374" s="194"/>
      <c r="BD374" s="194"/>
      <c r="BE374" s="194"/>
      <c r="BF374" s="194"/>
      <c r="BG374" s="194"/>
      <c r="BH374" s="194"/>
      <c r="BI374" s="194"/>
      <c r="BJ374" s="194"/>
    </row>
    <row r="375" spans="1:62" s="197" customFormat="1" ht="18" customHeight="1">
      <c r="A375" s="320" t="s">
        <v>1388</v>
      </c>
      <c r="B375" s="321" t="s">
        <v>151</v>
      </c>
      <c r="C375" s="320" t="s">
        <v>152</v>
      </c>
      <c r="D375" s="320" t="s">
        <v>120</v>
      </c>
      <c r="E375" s="435" t="s">
        <v>386</v>
      </c>
      <c r="F375" s="435"/>
      <c r="G375" s="322" t="s">
        <v>153</v>
      </c>
      <c r="H375" s="321" t="s">
        <v>154</v>
      </c>
      <c r="I375" s="321" t="s">
        <v>1025</v>
      </c>
      <c r="J375" s="344" t="s">
        <v>157</v>
      </c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  <c r="AF375" s="194"/>
      <c r="AG375" s="194"/>
      <c r="AH375" s="194"/>
      <c r="AI375" s="194"/>
      <c r="AJ375" s="194"/>
      <c r="AK375" s="194"/>
      <c r="AL375" s="194"/>
      <c r="AM375" s="194"/>
      <c r="AN375" s="194"/>
      <c r="AO375" s="194"/>
      <c r="AP375" s="194"/>
      <c r="AQ375" s="194"/>
      <c r="AR375" s="194"/>
      <c r="AS375" s="194"/>
      <c r="AT375" s="194"/>
      <c r="AU375" s="194"/>
      <c r="AV375" s="194"/>
      <c r="AW375" s="194"/>
      <c r="AX375" s="194"/>
      <c r="AY375" s="194"/>
      <c r="AZ375" s="194"/>
      <c r="BA375" s="194"/>
      <c r="BB375" s="194"/>
      <c r="BC375" s="194"/>
      <c r="BD375" s="194"/>
      <c r="BE375" s="194"/>
      <c r="BF375" s="194"/>
      <c r="BG375" s="194"/>
      <c r="BH375" s="194"/>
      <c r="BI375" s="194"/>
      <c r="BJ375" s="194"/>
    </row>
    <row r="376" spans="1:62" s="197" customFormat="1" ht="39" customHeight="1">
      <c r="A376" s="323" t="s">
        <v>1260</v>
      </c>
      <c r="B376" s="324" t="s">
        <v>277</v>
      </c>
      <c r="C376" s="323" t="s">
        <v>162</v>
      </c>
      <c r="D376" s="323" t="s">
        <v>278</v>
      </c>
      <c r="E376" s="438" t="s">
        <v>1095</v>
      </c>
      <c r="F376" s="438"/>
      <c r="G376" s="325" t="s">
        <v>272</v>
      </c>
      <c r="H376" s="326">
        <v>1</v>
      </c>
      <c r="I376" s="327">
        <v>12.64</v>
      </c>
      <c r="J376" s="345">
        <v>12.64</v>
      </c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  <c r="AF376" s="194"/>
      <c r="AG376" s="194"/>
      <c r="AH376" s="194"/>
      <c r="AI376" s="194"/>
      <c r="AJ376" s="194"/>
      <c r="AK376" s="194"/>
      <c r="AL376" s="194"/>
      <c r="AM376" s="194"/>
      <c r="AN376" s="194"/>
      <c r="AO376" s="194"/>
      <c r="AP376" s="194"/>
      <c r="AQ376" s="194"/>
      <c r="AR376" s="194"/>
      <c r="AS376" s="194"/>
      <c r="AT376" s="194"/>
      <c r="AU376" s="194"/>
      <c r="AV376" s="194"/>
      <c r="AW376" s="194"/>
      <c r="AX376" s="194"/>
      <c r="AY376" s="194"/>
      <c r="AZ376" s="194"/>
      <c r="BA376" s="194"/>
      <c r="BB376" s="194"/>
      <c r="BC376" s="194"/>
      <c r="BD376" s="194"/>
      <c r="BE376" s="194"/>
      <c r="BF376" s="194"/>
      <c r="BG376" s="194"/>
      <c r="BH376" s="194"/>
      <c r="BI376" s="194"/>
      <c r="BJ376" s="194"/>
    </row>
    <row r="377" spans="1:62" s="197" customFormat="1" ht="24" customHeight="1">
      <c r="A377" s="328" t="s">
        <v>1261</v>
      </c>
      <c r="B377" s="329" t="s">
        <v>1379</v>
      </c>
      <c r="C377" s="328" t="s">
        <v>162</v>
      </c>
      <c r="D377" s="328" t="s">
        <v>1380</v>
      </c>
      <c r="E377" s="439" t="s">
        <v>1038</v>
      </c>
      <c r="F377" s="439"/>
      <c r="G377" s="330" t="s">
        <v>168</v>
      </c>
      <c r="H377" s="331">
        <v>4.1999999999999997E-3</v>
      </c>
      <c r="I377" s="332">
        <v>19.32</v>
      </c>
      <c r="J377" s="346">
        <v>0.08</v>
      </c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  <c r="AF377" s="194"/>
      <c r="AG377" s="194"/>
      <c r="AH377" s="194"/>
      <c r="AI377" s="194"/>
      <c r="AJ377" s="194"/>
      <c r="AK377" s="194"/>
      <c r="AL377" s="194"/>
      <c r="AM377" s="194"/>
      <c r="AN377" s="194"/>
      <c r="AO377" s="194"/>
      <c r="AP377" s="194"/>
      <c r="AQ377" s="194"/>
      <c r="AR377" s="194"/>
      <c r="AS377" s="194"/>
      <c r="AT377" s="194"/>
      <c r="AU377" s="194"/>
      <c r="AV377" s="194"/>
      <c r="AW377" s="194"/>
      <c r="AX377" s="194"/>
      <c r="AY377" s="194"/>
      <c r="AZ377" s="194"/>
      <c r="BA377" s="194"/>
      <c r="BB377" s="194"/>
      <c r="BC377" s="194"/>
      <c r="BD377" s="194"/>
      <c r="BE377" s="194"/>
      <c r="BF377" s="194"/>
      <c r="BG377" s="194"/>
      <c r="BH377" s="194"/>
      <c r="BI377" s="194"/>
      <c r="BJ377" s="194"/>
    </row>
    <row r="378" spans="1:62" s="197" customFormat="1" ht="24" customHeight="1">
      <c r="A378" s="328" t="s">
        <v>1261</v>
      </c>
      <c r="B378" s="329" t="s">
        <v>1381</v>
      </c>
      <c r="C378" s="328" t="s">
        <v>162</v>
      </c>
      <c r="D378" s="328" t="s">
        <v>1382</v>
      </c>
      <c r="E378" s="439" t="s">
        <v>1038</v>
      </c>
      <c r="F378" s="439"/>
      <c r="G378" s="330" t="s">
        <v>168</v>
      </c>
      <c r="H378" s="331">
        <v>2.5899999999999999E-2</v>
      </c>
      <c r="I378" s="332">
        <v>25.45</v>
      </c>
      <c r="J378" s="346">
        <v>0.65</v>
      </c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  <c r="AF378" s="194"/>
      <c r="AG378" s="194"/>
      <c r="AH378" s="194"/>
      <c r="AI378" s="194"/>
      <c r="AJ378" s="194"/>
      <c r="AK378" s="194"/>
      <c r="AL378" s="194"/>
      <c r="AM378" s="194"/>
      <c r="AN378" s="194"/>
      <c r="AO378" s="194"/>
      <c r="AP378" s="194"/>
      <c r="AQ378" s="194"/>
      <c r="AR378" s="194"/>
      <c r="AS378" s="194"/>
      <c r="AT378" s="194"/>
      <c r="AU378" s="194"/>
      <c r="AV378" s="194"/>
      <c r="AW378" s="194"/>
      <c r="AX378" s="194"/>
      <c r="AY378" s="194"/>
      <c r="AZ378" s="194"/>
      <c r="BA378" s="194"/>
      <c r="BB378" s="194"/>
      <c r="BC378" s="194"/>
      <c r="BD378" s="194"/>
      <c r="BE378" s="194"/>
      <c r="BF378" s="194"/>
      <c r="BG378" s="194"/>
      <c r="BH378" s="194"/>
      <c r="BI378" s="194"/>
      <c r="BJ378" s="194"/>
    </row>
    <row r="379" spans="1:62" s="197" customFormat="1" ht="26.1" customHeight="1">
      <c r="A379" s="328" t="s">
        <v>1261</v>
      </c>
      <c r="B379" s="329" t="s">
        <v>1389</v>
      </c>
      <c r="C379" s="328" t="s">
        <v>162</v>
      </c>
      <c r="D379" s="328" t="s">
        <v>1390</v>
      </c>
      <c r="E379" s="439" t="s">
        <v>1095</v>
      </c>
      <c r="F379" s="439"/>
      <c r="G379" s="330" t="s">
        <v>272</v>
      </c>
      <c r="H379" s="331">
        <v>1</v>
      </c>
      <c r="I379" s="332">
        <v>11.26</v>
      </c>
      <c r="J379" s="346">
        <v>11.26</v>
      </c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  <c r="AF379" s="194"/>
      <c r="AG379" s="194"/>
      <c r="AH379" s="194"/>
      <c r="AI379" s="194"/>
      <c r="AJ379" s="194"/>
      <c r="AK379" s="194"/>
      <c r="AL379" s="194"/>
      <c r="AM379" s="194"/>
      <c r="AN379" s="194"/>
      <c r="AO379" s="194"/>
      <c r="AP379" s="194"/>
      <c r="AQ379" s="194"/>
      <c r="AR379" s="194"/>
      <c r="AS379" s="194"/>
      <c r="AT379" s="194"/>
      <c r="AU379" s="194"/>
      <c r="AV379" s="194"/>
      <c r="AW379" s="194"/>
      <c r="AX379" s="194"/>
      <c r="AY379" s="194"/>
      <c r="AZ379" s="194"/>
      <c r="BA379" s="194"/>
      <c r="BB379" s="194"/>
      <c r="BC379" s="194"/>
      <c r="BD379" s="194"/>
      <c r="BE379" s="194"/>
      <c r="BF379" s="194"/>
      <c r="BG379" s="194"/>
      <c r="BH379" s="194"/>
      <c r="BI379" s="194"/>
      <c r="BJ379" s="194"/>
    </row>
    <row r="380" spans="1:62" s="197" customFormat="1" ht="39" customHeight="1">
      <c r="A380" s="328" t="s">
        <v>1264</v>
      </c>
      <c r="B380" s="329" t="s">
        <v>708</v>
      </c>
      <c r="C380" s="328" t="s">
        <v>162</v>
      </c>
      <c r="D380" s="328" t="s">
        <v>709</v>
      </c>
      <c r="E380" s="439" t="s">
        <v>422</v>
      </c>
      <c r="F380" s="439"/>
      <c r="G380" s="330" t="s">
        <v>204</v>
      </c>
      <c r="H380" s="331">
        <v>0.35699999999999998</v>
      </c>
      <c r="I380" s="332">
        <v>0.22</v>
      </c>
      <c r="J380" s="346">
        <v>7.0000000000000007E-2</v>
      </c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  <c r="AF380" s="194"/>
      <c r="AG380" s="194"/>
      <c r="AH380" s="194"/>
      <c r="AI380" s="194"/>
      <c r="AJ380" s="194"/>
      <c r="AK380" s="194"/>
      <c r="AL380" s="194"/>
      <c r="AM380" s="194"/>
      <c r="AN380" s="194"/>
      <c r="AO380" s="194"/>
      <c r="AP380" s="194"/>
      <c r="AQ380" s="194"/>
      <c r="AR380" s="194"/>
      <c r="AS380" s="194"/>
      <c r="AT380" s="194"/>
      <c r="AU380" s="194"/>
      <c r="AV380" s="194"/>
      <c r="AW380" s="194"/>
      <c r="AX380" s="194"/>
      <c r="AY380" s="194"/>
      <c r="AZ380" s="194"/>
      <c r="BA380" s="194"/>
      <c r="BB380" s="194"/>
      <c r="BC380" s="194"/>
      <c r="BD380" s="194"/>
      <c r="BE380" s="194"/>
      <c r="BF380" s="194"/>
      <c r="BG380" s="194"/>
      <c r="BH380" s="194"/>
      <c r="BI380" s="194"/>
      <c r="BJ380" s="194"/>
    </row>
    <row r="381" spans="1:62" s="197" customFormat="1" ht="26.1" customHeight="1">
      <c r="A381" s="328" t="s">
        <v>1264</v>
      </c>
      <c r="B381" s="329" t="s">
        <v>607</v>
      </c>
      <c r="C381" s="328" t="s">
        <v>162</v>
      </c>
      <c r="D381" s="328" t="s">
        <v>608</v>
      </c>
      <c r="E381" s="439" t="s">
        <v>422</v>
      </c>
      <c r="F381" s="439"/>
      <c r="G381" s="330" t="s">
        <v>272</v>
      </c>
      <c r="H381" s="331">
        <v>2.5000000000000001E-2</v>
      </c>
      <c r="I381" s="332">
        <v>23.5</v>
      </c>
      <c r="J381" s="346">
        <v>0.57999999999999996</v>
      </c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  <c r="AF381" s="194"/>
      <c r="AG381" s="194"/>
      <c r="AH381" s="194"/>
      <c r="AI381" s="194"/>
      <c r="AJ381" s="194"/>
      <c r="AK381" s="194"/>
      <c r="AL381" s="194"/>
      <c r="AM381" s="194"/>
      <c r="AN381" s="194"/>
      <c r="AO381" s="194"/>
      <c r="AP381" s="194"/>
      <c r="AQ381" s="194"/>
      <c r="AR381" s="194"/>
      <c r="AS381" s="194"/>
      <c r="AT381" s="194"/>
      <c r="AU381" s="194"/>
      <c r="AV381" s="194"/>
      <c r="AW381" s="194"/>
      <c r="AX381" s="194"/>
      <c r="AY381" s="194"/>
      <c r="AZ381" s="194"/>
      <c r="BA381" s="194"/>
      <c r="BB381" s="194"/>
      <c r="BC381" s="194"/>
      <c r="BD381" s="194"/>
      <c r="BE381" s="194"/>
      <c r="BF381" s="194"/>
      <c r="BG381" s="194"/>
      <c r="BH381" s="194"/>
      <c r="BI381" s="194"/>
      <c r="BJ381" s="194"/>
    </row>
    <row r="382" spans="1:62" s="197" customFormat="1">
      <c r="A382" s="333"/>
      <c r="B382" s="333"/>
      <c r="C382" s="333"/>
      <c r="D382" s="333"/>
      <c r="E382" s="333" t="s">
        <v>1265</v>
      </c>
      <c r="F382" s="334">
        <v>0.35712323498708864</v>
      </c>
      <c r="G382" s="333" t="s">
        <v>1266</v>
      </c>
      <c r="H382" s="334">
        <v>0.28999999999999998</v>
      </c>
      <c r="I382" s="333" t="s">
        <v>1267</v>
      </c>
      <c r="J382" s="334">
        <v>0.65</v>
      </c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  <c r="AF382" s="194"/>
      <c r="AG382" s="194"/>
      <c r="AH382" s="194"/>
      <c r="AI382" s="194"/>
      <c r="AJ382" s="194"/>
      <c r="AK382" s="194"/>
      <c r="AL382" s="194"/>
      <c r="AM382" s="194"/>
      <c r="AN382" s="194"/>
      <c r="AO382" s="194"/>
      <c r="AP382" s="194"/>
      <c r="AQ382" s="194"/>
      <c r="AR382" s="194"/>
      <c r="AS382" s="194"/>
      <c r="AT382" s="194"/>
      <c r="AU382" s="194"/>
      <c r="AV382" s="194"/>
      <c r="AW382" s="194"/>
      <c r="AX382" s="194"/>
      <c r="AY382" s="194"/>
      <c r="AZ382" s="194"/>
      <c r="BA382" s="194"/>
      <c r="BB382" s="194"/>
      <c r="BC382" s="194"/>
      <c r="BD382" s="194"/>
      <c r="BE382" s="194"/>
      <c r="BF382" s="194"/>
      <c r="BG382" s="194"/>
      <c r="BH382" s="194"/>
      <c r="BI382" s="194"/>
      <c r="BJ382" s="194"/>
    </row>
    <row r="383" spans="1:62" s="197" customFormat="1">
      <c r="A383" s="333"/>
      <c r="B383" s="333"/>
      <c r="C383" s="333"/>
      <c r="D383" s="333"/>
      <c r="E383" s="333" t="s">
        <v>1268</v>
      </c>
      <c r="F383" s="334">
        <v>3.4</v>
      </c>
      <c r="G383" s="333"/>
      <c r="H383" s="434" t="s">
        <v>1269</v>
      </c>
      <c r="I383" s="434"/>
      <c r="J383" s="334">
        <v>16.04</v>
      </c>
      <c r="K383" s="194"/>
      <c r="L383" s="194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  <c r="AC383" s="194"/>
      <c r="AD383" s="194"/>
      <c r="AE383" s="194"/>
      <c r="AF383" s="194"/>
      <c r="AG383" s="194"/>
      <c r="AH383" s="194"/>
      <c r="AI383" s="194"/>
      <c r="AJ383" s="194"/>
      <c r="AK383" s="194"/>
      <c r="AL383" s="194"/>
      <c r="AM383" s="194"/>
      <c r="AN383" s="194"/>
      <c r="AO383" s="194"/>
      <c r="AP383" s="194"/>
      <c r="AQ383" s="194"/>
      <c r="AR383" s="194"/>
      <c r="AS383" s="194"/>
      <c r="AT383" s="194"/>
      <c r="AU383" s="194"/>
      <c r="AV383" s="194"/>
      <c r="AW383" s="194"/>
      <c r="AX383" s="194"/>
      <c r="AY383" s="194"/>
      <c r="AZ383" s="194"/>
      <c r="BA383" s="194"/>
      <c r="BB383" s="194"/>
      <c r="BC383" s="194"/>
      <c r="BD383" s="194"/>
      <c r="BE383" s="194"/>
      <c r="BF383" s="194"/>
      <c r="BG383" s="194"/>
      <c r="BH383" s="194"/>
      <c r="BI383" s="194"/>
      <c r="BJ383" s="194"/>
    </row>
    <row r="384" spans="1:62" s="197" customFormat="1" ht="30" customHeight="1" thickBot="1">
      <c r="A384" s="335"/>
      <c r="B384" s="335"/>
      <c r="C384" s="335"/>
      <c r="D384" s="335"/>
      <c r="E384" s="335"/>
      <c r="F384" s="335"/>
      <c r="G384" s="335" t="s">
        <v>1270</v>
      </c>
      <c r="H384" s="336">
        <v>37.299999999999997</v>
      </c>
      <c r="I384" s="335" t="s">
        <v>1271</v>
      </c>
      <c r="J384" s="337">
        <v>598.29</v>
      </c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  <c r="AC384" s="194"/>
      <c r="AD384" s="194"/>
      <c r="AE384" s="194"/>
      <c r="AF384" s="194"/>
      <c r="AG384" s="194"/>
      <c r="AH384" s="194"/>
      <c r="AI384" s="194"/>
      <c r="AJ384" s="194"/>
      <c r="AK384" s="194"/>
      <c r="AL384" s="194"/>
      <c r="AM384" s="194"/>
      <c r="AN384" s="194"/>
      <c r="AO384" s="194"/>
      <c r="AP384" s="194"/>
      <c r="AQ384" s="194"/>
      <c r="AR384" s="194"/>
      <c r="AS384" s="194"/>
      <c r="AT384" s="194"/>
      <c r="AU384" s="194"/>
      <c r="AV384" s="194"/>
      <c r="AW384" s="194"/>
      <c r="AX384" s="194"/>
      <c r="AY384" s="194"/>
      <c r="AZ384" s="194"/>
      <c r="BA384" s="194"/>
      <c r="BB384" s="194"/>
      <c r="BC384" s="194"/>
      <c r="BD384" s="194"/>
      <c r="BE384" s="194"/>
      <c r="BF384" s="194"/>
      <c r="BG384" s="194"/>
      <c r="BH384" s="194"/>
      <c r="BI384" s="194"/>
      <c r="BJ384" s="194"/>
    </row>
    <row r="385" spans="1:62" s="197" customFormat="1" ht="0.95" customHeight="1" thickTop="1">
      <c r="A385" s="338"/>
      <c r="B385" s="338"/>
      <c r="C385" s="338"/>
      <c r="D385" s="338"/>
      <c r="E385" s="338"/>
      <c r="F385" s="338"/>
      <c r="G385" s="338"/>
      <c r="H385" s="338"/>
      <c r="I385" s="338"/>
      <c r="J385" s="338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  <c r="AF385" s="194"/>
      <c r="AG385" s="194"/>
      <c r="AH385" s="194"/>
      <c r="AI385" s="194"/>
      <c r="AJ385" s="194"/>
      <c r="AK385" s="194"/>
      <c r="AL385" s="194"/>
      <c r="AM385" s="194"/>
      <c r="AN385" s="194"/>
      <c r="AO385" s="194"/>
      <c r="AP385" s="194"/>
      <c r="AQ385" s="194"/>
      <c r="AR385" s="194"/>
      <c r="AS385" s="194"/>
      <c r="AT385" s="194"/>
      <c r="AU385" s="194"/>
      <c r="AV385" s="194"/>
      <c r="AW385" s="194"/>
      <c r="AX385" s="194"/>
      <c r="AY385" s="194"/>
      <c r="AZ385" s="194"/>
      <c r="BA385" s="194"/>
      <c r="BB385" s="194"/>
      <c r="BC385" s="194"/>
      <c r="BD385" s="194"/>
      <c r="BE385" s="194"/>
      <c r="BF385" s="194"/>
      <c r="BG385" s="194"/>
      <c r="BH385" s="194"/>
      <c r="BI385" s="194"/>
      <c r="BJ385" s="194"/>
    </row>
    <row r="386" spans="1:62" s="197" customFormat="1" ht="26.1" customHeight="1">
      <c r="A386" s="318" t="s">
        <v>279</v>
      </c>
      <c r="B386" s="318"/>
      <c r="C386" s="318"/>
      <c r="D386" s="318" t="s">
        <v>1391</v>
      </c>
      <c r="E386" s="318"/>
      <c r="F386" s="437"/>
      <c r="G386" s="437"/>
      <c r="H386" s="319"/>
      <c r="I386" s="318"/>
      <c r="J386" s="343">
        <v>2526.79</v>
      </c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  <c r="AF386" s="194"/>
      <c r="AG386" s="194"/>
      <c r="AH386" s="194"/>
      <c r="AI386" s="194"/>
      <c r="AJ386" s="194"/>
      <c r="AK386" s="194"/>
      <c r="AL386" s="194"/>
      <c r="AM386" s="194"/>
      <c r="AN386" s="194"/>
      <c r="AO386" s="194"/>
      <c r="AP386" s="194"/>
      <c r="AQ386" s="194"/>
      <c r="AR386" s="194"/>
      <c r="AS386" s="194"/>
      <c r="AT386" s="194"/>
      <c r="AU386" s="194"/>
      <c r="AV386" s="194"/>
      <c r="AW386" s="194"/>
      <c r="AX386" s="194"/>
      <c r="AY386" s="194"/>
      <c r="AZ386" s="194"/>
      <c r="BA386" s="194"/>
      <c r="BB386" s="194"/>
      <c r="BC386" s="194"/>
      <c r="BD386" s="194"/>
      <c r="BE386" s="194"/>
      <c r="BF386" s="194"/>
      <c r="BG386" s="194"/>
      <c r="BH386" s="194"/>
      <c r="BI386" s="194"/>
      <c r="BJ386" s="194"/>
    </row>
    <row r="387" spans="1:62" s="197" customFormat="1" ht="18" customHeight="1">
      <c r="A387" s="320" t="s">
        <v>281</v>
      </c>
      <c r="B387" s="321" t="s">
        <v>151</v>
      </c>
      <c r="C387" s="320" t="s">
        <v>152</v>
      </c>
      <c r="D387" s="320" t="s">
        <v>120</v>
      </c>
      <c r="E387" s="435" t="s">
        <v>386</v>
      </c>
      <c r="F387" s="435"/>
      <c r="G387" s="322" t="s">
        <v>153</v>
      </c>
      <c r="H387" s="321" t="s">
        <v>154</v>
      </c>
      <c r="I387" s="321" t="s">
        <v>1025</v>
      </c>
      <c r="J387" s="344" t="s">
        <v>157</v>
      </c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  <c r="AF387" s="194"/>
      <c r="AG387" s="194"/>
      <c r="AH387" s="194"/>
      <c r="AI387" s="194"/>
      <c r="AJ387" s="194"/>
      <c r="AK387" s="194"/>
      <c r="AL387" s="194"/>
      <c r="AM387" s="194"/>
      <c r="AN387" s="194"/>
      <c r="AO387" s="194"/>
      <c r="AP387" s="194"/>
      <c r="AQ387" s="194"/>
      <c r="AR387" s="194"/>
      <c r="AS387" s="194"/>
      <c r="AT387" s="194"/>
      <c r="AU387" s="194"/>
      <c r="AV387" s="194"/>
      <c r="AW387" s="194"/>
      <c r="AX387" s="194"/>
      <c r="AY387" s="194"/>
      <c r="AZ387" s="194"/>
      <c r="BA387" s="194"/>
      <c r="BB387" s="194"/>
      <c r="BC387" s="194"/>
      <c r="BD387" s="194"/>
      <c r="BE387" s="194"/>
      <c r="BF387" s="194"/>
      <c r="BG387" s="194"/>
      <c r="BH387" s="194"/>
      <c r="BI387" s="194"/>
      <c r="BJ387" s="194"/>
    </row>
    <row r="388" spans="1:62" s="197" customFormat="1" ht="51.95" customHeight="1">
      <c r="A388" s="323" t="s">
        <v>1260</v>
      </c>
      <c r="B388" s="324" t="s">
        <v>282</v>
      </c>
      <c r="C388" s="323" t="s">
        <v>162</v>
      </c>
      <c r="D388" s="323" t="s">
        <v>283</v>
      </c>
      <c r="E388" s="438" t="s">
        <v>1109</v>
      </c>
      <c r="F388" s="438"/>
      <c r="G388" s="325" t="s">
        <v>204</v>
      </c>
      <c r="H388" s="326">
        <v>1</v>
      </c>
      <c r="I388" s="327">
        <v>655.56</v>
      </c>
      <c r="J388" s="345">
        <v>655.56</v>
      </c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  <c r="AF388" s="194"/>
      <c r="AG388" s="194"/>
      <c r="AH388" s="194"/>
      <c r="AI388" s="194"/>
      <c r="AJ388" s="194"/>
      <c r="AK388" s="194"/>
      <c r="AL388" s="194"/>
      <c r="AM388" s="194"/>
      <c r="AN388" s="194"/>
      <c r="AO388" s="194"/>
      <c r="AP388" s="194"/>
      <c r="AQ388" s="194"/>
      <c r="AR388" s="194"/>
      <c r="AS388" s="194"/>
      <c r="AT388" s="194"/>
      <c r="AU388" s="194"/>
      <c r="AV388" s="194"/>
      <c r="AW388" s="194"/>
      <c r="AX388" s="194"/>
      <c r="AY388" s="194"/>
      <c r="AZ388" s="194"/>
      <c r="BA388" s="194"/>
      <c r="BB388" s="194"/>
      <c r="BC388" s="194"/>
      <c r="BD388" s="194"/>
      <c r="BE388" s="194"/>
      <c r="BF388" s="194"/>
      <c r="BG388" s="194"/>
      <c r="BH388" s="194"/>
      <c r="BI388" s="194"/>
      <c r="BJ388" s="194"/>
    </row>
    <row r="389" spans="1:62" s="197" customFormat="1" ht="26.1" customHeight="1">
      <c r="A389" s="328" t="s">
        <v>1261</v>
      </c>
      <c r="B389" s="329" t="s">
        <v>1392</v>
      </c>
      <c r="C389" s="328" t="s">
        <v>162</v>
      </c>
      <c r="D389" s="328" t="s">
        <v>1393</v>
      </c>
      <c r="E389" s="439" t="s">
        <v>1038</v>
      </c>
      <c r="F389" s="439"/>
      <c r="G389" s="330" t="s">
        <v>168</v>
      </c>
      <c r="H389" s="331">
        <v>1.5233000000000001</v>
      </c>
      <c r="I389" s="332">
        <v>20.329999999999998</v>
      </c>
      <c r="J389" s="346">
        <v>30.96</v>
      </c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  <c r="AF389" s="194"/>
      <c r="AG389" s="194"/>
      <c r="AH389" s="194"/>
      <c r="AI389" s="194"/>
      <c r="AJ389" s="194"/>
      <c r="AK389" s="194"/>
      <c r="AL389" s="194"/>
      <c r="AM389" s="194"/>
      <c r="AN389" s="194"/>
      <c r="AO389" s="194"/>
      <c r="AP389" s="194"/>
      <c r="AQ389" s="194"/>
      <c r="AR389" s="194"/>
      <c r="AS389" s="194"/>
      <c r="AT389" s="194"/>
      <c r="AU389" s="194"/>
      <c r="AV389" s="194"/>
      <c r="AW389" s="194"/>
      <c r="AX389" s="194"/>
      <c r="AY389" s="194"/>
      <c r="AZ389" s="194"/>
      <c r="BA389" s="194"/>
      <c r="BB389" s="194"/>
      <c r="BC389" s="194"/>
      <c r="BD389" s="194"/>
      <c r="BE389" s="194"/>
      <c r="BF389" s="194"/>
      <c r="BG389" s="194"/>
      <c r="BH389" s="194"/>
      <c r="BI389" s="194"/>
      <c r="BJ389" s="194"/>
    </row>
    <row r="390" spans="1:62" s="197" customFormat="1" ht="24" customHeight="1">
      <c r="A390" s="328" t="s">
        <v>1261</v>
      </c>
      <c r="B390" s="329" t="s">
        <v>1394</v>
      </c>
      <c r="C390" s="328" t="s">
        <v>162</v>
      </c>
      <c r="D390" s="328" t="s">
        <v>1395</v>
      </c>
      <c r="E390" s="439" t="s">
        <v>1038</v>
      </c>
      <c r="F390" s="439"/>
      <c r="G390" s="330" t="s">
        <v>168</v>
      </c>
      <c r="H390" s="331">
        <v>1.5233000000000001</v>
      </c>
      <c r="I390" s="332">
        <v>25.87</v>
      </c>
      <c r="J390" s="346">
        <v>39.4</v>
      </c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  <c r="AF390" s="194"/>
      <c r="AG390" s="194"/>
      <c r="AH390" s="194"/>
      <c r="AI390" s="194"/>
      <c r="AJ390" s="194"/>
      <c r="AK390" s="194"/>
      <c r="AL390" s="194"/>
      <c r="AM390" s="194"/>
      <c r="AN390" s="194"/>
      <c r="AO390" s="194"/>
      <c r="AP390" s="194"/>
      <c r="AQ390" s="194"/>
      <c r="AR390" s="194"/>
      <c r="AS390" s="194"/>
      <c r="AT390" s="194"/>
      <c r="AU390" s="194"/>
      <c r="AV390" s="194"/>
      <c r="AW390" s="194"/>
      <c r="AX390" s="194"/>
      <c r="AY390" s="194"/>
      <c r="AZ390" s="194"/>
      <c r="BA390" s="194"/>
      <c r="BB390" s="194"/>
      <c r="BC390" s="194"/>
      <c r="BD390" s="194"/>
      <c r="BE390" s="194"/>
      <c r="BF390" s="194"/>
      <c r="BG390" s="194"/>
      <c r="BH390" s="194"/>
      <c r="BI390" s="194"/>
      <c r="BJ390" s="194"/>
    </row>
    <row r="391" spans="1:62" s="197" customFormat="1" ht="39" customHeight="1">
      <c r="A391" s="328" t="s">
        <v>1264</v>
      </c>
      <c r="B391" s="329" t="s">
        <v>475</v>
      </c>
      <c r="C391" s="328" t="s">
        <v>162</v>
      </c>
      <c r="D391" s="328" t="s">
        <v>476</v>
      </c>
      <c r="E391" s="439" t="s">
        <v>422</v>
      </c>
      <c r="F391" s="439"/>
      <c r="G391" s="330" t="s">
        <v>204</v>
      </c>
      <c r="H391" s="331">
        <v>1</v>
      </c>
      <c r="I391" s="332">
        <v>585.20000000000005</v>
      </c>
      <c r="J391" s="346">
        <v>585.20000000000005</v>
      </c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  <c r="AF391" s="194"/>
      <c r="AG391" s="194"/>
      <c r="AH391" s="194"/>
      <c r="AI391" s="194"/>
      <c r="AJ391" s="194"/>
      <c r="AK391" s="194"/>
      <c r="AL391" s="194"/>
      <c r="AM391" s="194"/>
      <c r="AN391" s="194"/>
      <c r="AO391" s="194"/>
      <c r="AP391" s="194"/>
      <c r="AQ391" s="194"/>
      <c r="AR391" s="194"/>
      <c r="AS391" s="194"/>
      <c r="AT391" s="194"/>
      <c r="AU391" s="194"/>
      <c r="AV391" s="194"/>
      <c r="AW391" s="194"/>
      <c r="AX391" s="194"/>
      <c r="AY391" s="194"/>
      <c r="AZ391" s="194"/>
      <c r="BA391" s="194"/>
      <c r="BB391" s="194"/>
      <c r="BC391" s="194"/>
      <c r="BD391" s="194"/>
      <c r="BE391" s="194"/>
      <c r="BF391" s="194"/>
      <c r="BG391" s="194"/>
      <c r="BH391" s="194"/>
      <c r="BI391" s="194"/>
      <c r="BJ391" s="194"/>
    </row>
    <row r="392" spans="1:62" s="197" customFormat="1">
      <c r="A392" s="333"/>
      <c r="B392" s="333"/>
      <c r="C392" s="333"/>
      <c r="D392" s="333"/>
      <c r="E392" s="333" t="s">
        <v>1265</v>
      </c>
      <c r="F392" s="334">
        <v>25.438162738311082</v>
      </c>
      <c r="G392" s="333" t="s">
        <v>1266</v>
      </c>
      <c r="H392" s="334">
        <v>20.86</v>
      </c>
      <c r="I392" s="333" t="s">
        <v>1267</v>
      </c>
      <c r="J392" s="334">
        <v>46.3</v>
      </c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  <c r="AF392" s="194"/>
      <c r="AG392" s="194"/>
      <c r="AH392" s="194"/>
      <c r="AI392" s="194"/>
      <c r="AJ392" s="194"/>
      <c r="AK392" s="194"/>
      <c r="AL392" s="194"/>
      <c r="AM392" s="194"/>
      <c r="AN392" s="194"/>
      <c r="AO392" s="194"/>
      <c r="AP392" s="194"/>
      <c r="AQ392" s="194"/>
      <c r="AR392" s="194"/>
      <c r="AS392" s="194"/>
      <c r="AT392" s="194"/>
      <c r="AU392" s="194"/>
      <c r="AV392" s="194"/>
      <c r="AW392" s="194"/>
      <c r="AX392" s="194"/>
      <c r="AY392" s="194"/>
      <c r="AZ392" s="194"/>
      <c r="BA392" s="194"/>
      <c r="BB392" s="194"/>
      <c r="BC392" s="194"/>
      <c r="BD392" s="194"/>
      <c r="BE392" s="194"/>
      <c r="BF392" s="194"/>
      <c r="BG392" s="194"/>
      <c r="BH392" s="194"/>
      <c r="BI392" s="194"/>
      <c r="BJ392" s="194"/>
    </row>
    <row r="393" spans="1:62" s="197" customFormat="1">
      <c r="A393" s="333"/>
      <c r="B393" s="333"/>
      <c r="C393" s="333"/>
      <c r="D393" s="333"/>
      <c r="E393" s="333" t="s">
        <v>1268</v>
      </c>
      <c r="F393" s="334">
        <v>176.54</v>
      </c>
      <c r="G393" s="333"/>
      <c r="H393" s="434" t="s">
        <v>1269</v>
      </c>
      <c r="I393" s="434"/>
      <c r="J393" s="334">
        <v>832.1</v>
      </c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  <c r="AC393" s="194"/>
      <c r="AD393" s="194"/>
      <c r="AE393" s="194"/>
      <c r="AF393" s="194"/>
      <c r="AG393" s="194"/>
      <c r="AH393" s="194"/>
      <c r="AI393" s="194"/>
      <c r="AJ393" s="194"/>
      <c r="AK393" s="194"/>
      <c r="AL393" s="194"/>
      <c r="AM393" s="194"/>
      <c r="AN393" s="194"/>
      <c r="AO393" s="194"/>
      <c r="AP393" s="194"/>
      <c r="AQ393" s="194"/>
      <c r="AR393" s="194"/>
      <c r="AS393" s="194"/>
      <c r="AT393" s="194"/>
      <c r="AU393" s="194"/>
      <c r="AV393" s="194"/>
      <c r="AW393" s="194"/>
      <c r="AX393" s="194"/>
      <c r="AY393" s="194"/>
      <c r="AZ393" s="194"/>
      <c r="BA393" s="194"/>
      <c r="BB393" s="194"/>
      <c r="BC393" s="194"/>
      <c r="BD393" s="194"/>
      <c r="BE393" s="194"/>
      <c r="BF393" s="194"/>
      <c r="BG393" s="194"/>
      <c r="BH393" s="194"/>
      <c r="BI393" s="194"/>
      <c r="BJ393" s="194"/>
    </row>
    <row r="394" spans="1:62" s="197" customFormat="1" ht="30" customHeight="1" thickBot="1">
      <c r="A394" s="335"/>
      <c r="B394" s="335"/>
      <c r="C394" s="335"/>
      <c r="D394" s="335"/>
      <c r="E394" s="335"/>
      <c r="F394" s="335"/>
      <c r="G394" s="335" t="s">
        <v>1270</v>
      </c>
      <c r="H394" s="336">
        <v>1</v>
      </c>
      <c r="I394" s="335" t="s">
        <v>1271</v>
      </c>
      <c r="J394" s="337">
        <v>832.1</v>
      </c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  <c r="AF394" s="194"/>
      <c r="AG394" s="194"/>
      <c r="AH394" s="194"/>
      <c r="AI394" s="194"/>
      <c r="AJ394" s="194"/>
      <c r="AK394" s="194"/>
      <c r="AL394" s="194"/>
      <c r="AM394" s="194"/>
      <c r="AN394" s="194"/>
      <c r="AO394" s="194"/>
      <c r="AP394" s="194"/>
      <c r="AQ394" s="194"/>
      <c r="AR394" s="194"/>
      <c r="AS394" s="194"/>
      <c r="AT394" s="194"/>
      <c r="AU394" s="194"/>
      <c r="AV394" s="194"/>
      <c r="AW394" s="194"/>
      <c r="AX394" s="194"/>
      <c r="AY394" s="194"/>
      <c r="AZ394" s="194"/>
      <c r="BA394" s="194"/>
      <c r="BB394" s="194"/>
      <c r="BC394" s="194"/>
      <c r="BD394" s="194"/>
      <c r="BE394" s="194"/>
      <c r="BF394" s="194"/>
      <c r="BG394" s="194"/>
      <c r="BH394" s="194"/>
      <c r="BI394" s="194"/>
      <c r="BJ394" s="194"/>
    </row>
    <row r="395" spans="1:62" s="197" customFormat="1" ht="0.95" customHeight="1" thickTop="1">
      <c r="A395" s="338"/>
      <c r="B395" s="338"/>
      <c r="C395" s="338"/>
      <c r="D395" s="338"/>
      <c r="E395" s="338"/>
      <c r="F395" s="338"/>
      <c r="G395" s="338"/>
      <c r="H395" s="338"/>
      <c r="I395" s="338"/>
      <c r="J395" s="338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194"/>
      <c r="AF395" s="194"/>
      <c r="AG395" s="194"/>
      <c r="AH395" s="194"/>
      <c r="AI395" s="194"/>
      <c r="AJ395" s="194"/>
      <c r="AK395" s="194"/>
      <c r="AL395" s="194"/>
      <c r="AM395" s="194"/>
      <c r="AN395" s="194"/>
      <c r="AO395" s="194"/>
      <c r="AP395" s="194"/>
      <c r="AQ395" s="194"/>
      <c r="AR395" s="194"/>
      <c r="AS395" s="194"/>
      <c r="AT395" s="194"/>
      <c r="AU395" s="194"/>
      <c r="AV395" s="194"/>
      <c r="AW395" s="194"/>
      <c r="AX395" s="194"/>
      <c r="AY395" s="194"/>
      <c r="AZ395" s="194"/>
      <c r="BA395" s="194"/>
      <c r="BB395" s="194"/>
      <c r="BC395" s="194"/>
      <c r="BD395" s="194"/>
      <c r="BE395" s="194"/>
      <c r="BF395" s="194"/>
      <c r="BG395" s="194"/>
      <c r="BH395" s="194"/>
      <c r="BI395" s="194"/>
      <c r="BJ395" s="194"/>
    </row>
    <row r="396" spans="1:62" s="197" customFormat="1" ht="18" customHeight="1">
      <c r="A396" s="320" t="s">
        <v>284</v>
      </c>
      <c r="B396" s="321" t="s">
        <v>151</v>
      </c>
      <c r="C396" s="320" t="s">
        <v>152</v>
      </c>
      <c r="D396" s="320" t="s">
        <v>120</v>
      </c>
      <c r="E396" s="435" t="s">
        <v>386</v>
      </c>
      <c r="F396" s="435"/>
      <c r="G396" s="322" t="s">
        <v>153</v>
      </c>
      <c r="H396" s="321" t="s">
        <v>154</v>
      </c>
      <c r="I396" s="321" t="s">
        <v>1025</v>
      </c>
      <c r="J396" s="344" t="s">
        <v>157</v>
      </c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194"/>
      <c r="AF396" s="194"/>
      <c r="AG396" s="194"/>
      <c r="AH396" s="194"/>
      <c r="AI396" s="194"/>
      <c r="AJ396" s="194"/>
      <c r="AK396" s="194"/>
      <c r="AL396" s="194"/>
      <c r="AM396" s="194"/>
      <c r="AN396" s="194"/>
      <c r="AO396" s="194"/>
      <c r="AP396" s="194"/>
      <c r="AQ396" s="194"/>
      <c r="AR396" s="194"/>
      <c r="AS396" s="194"/>
      <c r="AT396" s="194"/>
      <c r="AU396" s="194"/>
      <c r="AV396" s="194"/>
      <c r="AW396" s="194"/>
      <c r="AX396" s="194"/>
      <c r="AY396" s="194"/>
      <c r="AZ396" s="194"/>
      <c r="BA396" s="194"/>
      <c r="BB396" s="194"/>
      <c r="BC396" s="194"/>
      <c r="BD396" s="194"/>
      <c r="BE396" s="194"/>
      <c r="BF396" s="194"/>
      <c r="BG396" s="194"/>
      <c r="BH396" s="194"/>
      <c r="BI396" s="194"/>
      <c r="BJ396" s="194"/>
    </row>
    <row r="397" spans="1:62" s="197" customFormat="1" ht="39" customHeight="1">
      <c r="A397" s="323" t="s">
        <v>1260</v>
      </c>
      <c r="B397" s="324" t="s">
        <v>285</v>
      </c>
      <c r="C397" s="323" t="s">
        <v>162</v>
      </c>
      <c r="D397" s="323" t="s">
        <v>286</v>
      </c>
      <c r="E397" s="438" t="s">
        <v>1109</v>
      </c>
      <c r="F397" s="438"/>
      <c r="G397" s="325" t="s">
        <v>183</v>
      </c>
      <c r="H397" s="326">
        <v>1</v>
      </c>
      <c r="I397" s="327">
        <v>19.420000000000002</v>
      </c>
      <c r="J397" s="345">
        <v>19.420000000000002</v>
      </c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  <c r="AF397" s="194"/>
      <c r="AG397" s="194"/>
      <c r="AH397" s="194"/>
      <c r="AI397" s="194"/>
      <c r="AJ397" s="194"/>
      <c r="AK397" s="194"/>
      <c r="AL397" s="194"/>
      <c r="AM397" s="194"/>
      <c r="AN397" s="194"/>
      <c r="AO397" s="194"/>
      <c r="AP397" s="194"/>
      <c r="AQ397" s="194"/>
      <c r="AR397" s="194"/>
      <c r="AS397" s="194"/>
      <c r="AT397" s="194"/>
      <c r="AU397" s="194"/>
      <c r="AV397" s="194"/>
      <c r="AW397" s="194"/>
      <c r="AX397" s="194"/>
      <c r="AY397" s="194"/>
      <c r="AZ397" s="194"/>
      <c r="BA397" s="194"/>
      <c r="BB397" s="194"/>
      <c r="BC397" s="194"/>
      <c r="BD397" s="194"/>
      <c r="BE397" s="194"/>
      <c r="BF397" s="194"/>
      <c r="BG397" s="194"/>
      <c r="BH397" s="194"/>
      <c r="BI397" s="194"/>
      <c r="BJ397" s="194"/>
    </row>
    <row r="398" spans="1:62" s="197" customFormat="1" ht="26.1" customHeight="1">
      <c r="A398" s="328" t="s">
        <v>1261</v>
      </c>
      <c r="B398" s="329" t="s">
        <v>1392</v>
      </c>
      <c r="C398" s="328" t="s">
        <v>162</v>
      </c>
      <c r="D398" s="328" t="s">
        <v>1393</v>
      </c>
      <c r="E398" s="439" t="s">
        <v>1038</v>
      </c>
      <c r="F398" s="439"/>
      <c r="G398" s="330" t="s">
        <v>168</v>
      </c>
      <c r="H398" s="331">
        <v>8.2400000000000001E-2</v>
      </c>
      <c r="I398" s="332">
        <v>20.329999999999998</v>
      </c>
      <c r="J398" s="346">
        <v>1.67</v>
      </c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  <c r="AF398" s="194"/>
      <c r="AG398" s="194"/>
      <c r="AH398" s="194"/>
      <c r="AI398" s="194"/>
      <c r="AJ398" s="194"/>
      <c r="AK398" s="194"/>
      <c r="AL398" s="194"/>
      <c r="AM398" s="194"/>
      <c r="AN398" s="194"/>
      <c r="AO398" s="194"/>
      <c r="AP398" s="194"/>
      <c r="AQ398" s="194"/>
      <c r="AR398" s="194"/>
      <c r="AS398" s="194"/>
      <c r="AT398" s="194"/>
      <c r="AU398" s="194"/>
      <c r="AV398" s="194"/>
      <c r="AW398" s="194"/>
      <c r="AX398" s="194"/>
      <c r="AY398" s="194"/>
      <c r="AZ398" s="194"/>
      <c r="BA398" s="194"/>
      <c r="BB398" s="194"/>
      <c r="BC398" s="194"/>
      <c r="BD398" s="194"/>
      <c r="BE398" s="194"/>
      <c r="BF398" s="194"/>
      <c r="BG398" s="194"/>
      <c r="BH398" s="194"/>
      <c r="BI398" s="194"/>
      <c r="BJ398" s="194"/>
    </row>
    <row r="399" spans="1:62" s="197" customFormat="1" ht="24" customHeight="1">
      <c r="A399" s="328" t="s">
        <v>1261</v>
      </c>
      <c r="B399" s="329" t="s">
        <v>1394</v>
      </c>
      <c r="C399" s="328" t="s">
        <v>162</v>
      </c>
      <c r="D399" s="328" t="s">
        <v>1395</v>
      </c>
      <c r="E399" s="439" t="s">
        <v>1038</v>
      </c>
      <c r="F399" s="439"/>
      <c r="G399" s="330" t="s">
        <v>168</v>
      </c>
      <c r="H399" s="331">
        <v>8.2400000000000001E-2</v>
      </c>
      <c r="I399" s="332">
        <v>25.87</v>
      </c>
      <c r="J399" s="346">
        <v>2.13</v>
      </c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  <c r="AF399" s="194"/>
      <c r="AG399" s="194"/>
      <c r="AH399" s="194"/>
      <c r="AI399" s="194"/>
      <c r="AJ399" s="194"/>
      <c r="AK399" s="194"/>
      <c r="AL399" s="194"/>
      <c r="AM399" s="194"/>
      <c r="AN399" s="194"/>
      <c r="AO399" s="194"/>
      <c r="AP399" s="194"/>
      <c r="AQ399" s="194"/>
      <c r="AR399" s="194"/>
      <c r="AS399" s="194"/>
      <c r="AT399" s="194"/>
      <c r="AU399" s="194"/>
      <c r="AV399" s="194"/>
      <c r="AW399" s="194"/>
      <c r="AX399" s="194"/>
      <c r="AY399" s="194"/>
      <c r="AZ399" s="194"/>
      <c r="BA399" s="194"/>
      <c r="BB399" s="194"/>
      <c r="BC399" s="194"/>
      <c r="BD399" s="194"/>
      <c r="BE399" s="194"/>
      <c r="BF399" s="194"/>
      <c r="BG399" s="194"/>
      <c r="BH399" s="194"/>
      <c r="BI399" s="194"/>
      <c r="BJ399" s="194"/>
    </row>
    <row r="400" spans="1:62" s="197" customFormat="1" ht="65.099999999999994" customHeight="1">
      <c r="A400" s="328" t="s">
        <v>1261</v>
      </c>
      <c r="B400" s="329" t="s">
        <v>1396</v>
      </c>
      <c r="C400" s="328" t="s">
        <v>162</v>
      </c>
      <c r="D400" s="328" t="s">
        <v>1397</v>
      </c>
      <c r="E400" s="439" t="s">
        <v>1160</v>
      </c>
      <c r="F400" s="439"/>
      <c r="G400" s="330" t="s">
        <v>183</v>
      </c>
      <c r="H400" s="331">
        <v>1</v>
      </c>
      <c r="I400" s="332">
        <v>2.89</v>
      </c>
      <c r="J400" s="346">
        <v>2.89</v>
      </c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  <c r="AF400" s="194"/>
      <c r="AG400" s="194"/>
      <c r="AH400" s="194"/>
      <c r="AI400" s="194"/>
      <c r="AJ400" s="194"/>
      <c r="AK400" s="194"/>
      <c r="AL400" s="194"/>
      <c r="AM400" s="194"/>
      <c r="AN400" s="194"/>
      <c r="AO400" s="194"/>
      <c r="AP400" s="194"/>
      <c r="AQ400" s="194"/>
      <c r="AR400" s="194"/>
      <c r="AS400" s="194"/>
      <c r="AT400" s="194"/>
      <c r="AU400" s="194"/>
      <c r="AV400" s="194"/>
      <c r="AW400" s="194"/>
      <c r="AX400" s="194"/>
      <c r="AY400" s="194"/>
      <c r="AZ400" s="194"/>
      <c r="BA400" s="194"/>
      <c r="BB400" s="194"/>
      <c r="BC400" s="194"/>
      <c r="BD400" s="194"/>
      <c r="BE400" s="194"/>
      <c r="BF400" s="194"/>
      <c r="BG400" s="194"/>
      <c r="BH400" s="194"/>
      <c r="BI400" s="194"/>
      <c r="BJ400" s="194"/>
    </row>
    <row r="401" spans="1:62" s="197" customFormat="1" ht="39" customHeight="1">
      <c r="A401" s="328" t="s">
        <v>1261</v>
      </c>
      <c r="B401" s="329" t="s">
        <v>1398</v>
      </c>
      <c r="C401" s="328" t="s">
        <v>162</v>
      </c>
      <c r="D401" s="328" t="s">
        <v>1399</v>
      </c>
      <c r="E401" s="439" t="s">
        <v>1109</v>
      </c>
      <c r="F401" s="439"/>
      <c r="G401" s="330" t="s">
        <v>204</v>
      </c>
      <c r="H401" s="331">
        <v>0.33329999999999999</v>
      </c>
      <c r="I401" s="332">
        <v>6.71</v>
      </c>
      <c r="J401" s="346">
        <v>2.23</v>
      </c>
      <c r="K401" s="194"/>
      <c r="L401" s="194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194"/>
      <c r="AF401" s="194"/>
      <c r="AG401" s="194"/>
      <c r="AH401" s="194"/>
      <c r="AI401" s="194"/>
      <c r="AJ401" s="194"/>
      <c r="AK401" s="194"/>
      <c r="AL401" s="194"/>
      <c r="AM401" s="194"/>
      <c r="AN401" s="194"/>
      <c r="AO401" s="194"/>
      <c r="AP401" s="194"/>
      <c r="AQ401" s="194"/>
      <c r="AR401" s="194"/>
      <c r="AS401" s="194"/>
      <c r="AT401" s="194"/>
      <c r="AU401" s="194"/>
      <c r="AV401" s="194"/>
      <c r="AW401" s="194"/>
      <c r="AX401" s="194"/>
      <c r="AY401" s="194"/>
      <c r="AZ401" s="194"/>
      <c r="BA401" s="194"/>
      <c r="BB401" s="194"/>
      <c r="BC401" s="194"/>
      <c r="BD401" s="194"/>
      <c r="BE401" s="194"/>
      <c r="BF401" s="194"/>
      <c r="BG401" s="194"/>
      <c r="BH401" s="194"/>
      <c r="BI401" s="194"/>
      <c r="BJ401" s="194"/>
    </row>
    <row r="402" spans="1:62" s="197" customFormat="1" ht="26.1" customHeight="1">
      <c r="A402" s="328" t="s">
        <v>1264</v>
      </c>
      <c r="B402" s="329" t="s">
        <v>552</v>
      </c>
      <c r="C402" s="328" t="s">
        <v>162</v>
      </c>
      <c r="D402" s="328" t="s">
        <v>553</v>
      </c>
      <c r="E402" s="439" t="s">
        <v>422</v>
      </c>
      <c r="F402" s="439"/>
      <c r="G402" s="330" t="s">
        <v>183</v>
      </c>
      <c r="H402" s="331">
        <v>1.05</v>
      </c>
      <c r="I402" s="332">
        <v>10</v>
      </c>
      <c r="J402" s="346">
        <v>10.5</v>
      </c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  <c r="AF402" s="194"/>
      <c r="AG402" s="194"/>
      <c r="AH402" s="194"/>
      <c r="AI402" s="194"/>
      <c r="AJ402" s="194"/>
      <c r="AK402" s="194"/>
      <c r="AL402" s="194"/>
      <c r="AM402" s="194"/>
      <c r="AN402" s="194"/>
      <c r="AO402" s="194"/>
      <c r="AP402" s="194"/>
      <c r="AQ402" s="194"/>
      <c r="AR402" s="194"/>
      <c r="AS402" s="194"/>
      <c r="AT402" s="194"/>
      <c r="AU402" s="194"/>
      <c r="AV402" s="194"/>
      <c r="AW402" s="194"/>
      <c r="AX402" s="194"/>
      <c r="AY402" s="194"/>
      <c r="AZ402" s="194"/>
      <c r="BA402" s="194"/>
      <c r="BB402" s="194"/>
      <c r="BC402" s="194"/>
      <c r="BD402" s="194"/>
      <c r="BE402" s="194"/>
      <c r="BF402" s="194"/>
      <c r="BG402" s="194"/>
      <c r="BH402" s="194"/>
      <c r="BI402" s="194"/>
      <c r="BJ402" s="194"/>
    </row>
    <row r="403" spans="1:62" s="197" customFormat="1">
      <c r="A403" s="333"/>
      <c r="B403" s="333"/>
      <c r="C403" s="333"/>
      <c r="D403" s="333"/>
      <c r="E403" s="333" t="s">
        <v>1265</v>
      </c>
      <c r="F403" s="334">
        <v>2.6866655678259437</v>
      </c>
      <c r="G403" s="333" t="s">
        <v>1266</v>
      </c>
      <c r="H403" s="334">
        <v>2.2000000000000002</v>
      </c>
      <c r="I403" s="333" t="s">
        <v>1267</v>
      </c>
      <c r="J403" s="334">
        <v>4.8899999999999997</v>
      </c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194"/>
      <c r="AF403" s="194"/>
      <c r="AG403" s="194"/>
      <c r="AH403" s="194"/>
      <c r="AI403" s="194"/>
      <c r="AJ403" s="194"/>
      <c r="AK403" s="194"/>
      <c r="AL403" s="194"/>
      <c r="AM403" s="194"/>
      <c r="AN403" s="194"/>
      <c r="AO403" s="194"/>
      <c r="AP403" s="194"/>
      <c r="AQ403" s="194"/>
      <c r="AR403" s="194"/>
      <c r="AS403" s="194"/>
      <c r="AT403" s="194"/>
      <c r="AU403" s="194"/>
      <c r="AV403" s="194"/>
      <c r="AW403" s="194"/>
      <c r="AX403" s="194"/>
      <c r="AY403" s="194"/>
      <c r="AZ403" s="194"/>
      <c r="BA403" s="194"/>
      <c r="BB403" s="194"/>
      <c r="BC403" s="194"/>
      <c r="BD403" s="194"/>
      <c r="BE403" s="194"/>
      <c r="BF403" s="194"/>
      <c r="BG403" s="194"/>
      <c r="BH403" s="194"/>
      <c r="BI403" s="194"/>
      <c r="BJ403" s="194"/>
    </row>
    <row r="404" spans="1:62" s="197" customFormat="1">
      <c r="A404" s="333"/>
      <c r="B404" s="333"/>
      <c r="C404" s="333"/>
      <c r="D404" s="333"/>
      <c r="E404" s="333" t="s">
        <v>1268</v>
      </c>
      <c r="F404" s="334">
        <v>5.22</v>
      </c>
      <c r="G404" s="333"/>
      <c r="H404" s="434" t="s">
        <v>1269</v>
      </c>
      <c r="I404" s="434"/>
      <c r="J404" s="334">
        <v>24.64</v>
      </c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194"/>
      <c r="AF404" s="194"/>
      <c r="AG404" s="194"/>
      <c r="AH404" s="194"/>
      <c r="AI404" s="194"/>
      <c r="AJ404" s="194"/>
      <c r="AK404" s="194"/>
      <c r="AL404" s="194"/>
      <c r="AM404" s="194"/>
      <c r="AN404" s="194"/>
      <c r="AO404" s="194"/>
      <c r="AP404" s="194"/>
      <c r="AQ404" s="194"/>
      <c r="AR404" s="194"/>
      <c r="AS404" s="194"/>
      <c r="AT404" s="194"/>
      <c r="AU404" s="194"/>
      <c r="AV404" s="194"/>
      <c r="AW404" s="194"/>
      <c r="AX404" s="194"/>
      <c r="AY404" s="194"/>
      <c r="AZ404" s="194"/>
      <c r="BA404" s="194"/>
      <c r="BB404" s="194"/>
      <c r="BC404" s="194"/>
      <c r="BD404" s="194"/>
      <c r="BE404" s="194"/>
      <c r="BF404" s="194"/>
      <c r="BG404" s="194"/>
      <c r="BH404" s="194"/>
      <c r="BI404" s="194"/>
      <c r="BJ404" s="194"/>
    </row>
    <row r="405" spans="1:62" s="197" customFormat="1" ht="30" customHeight="1" thickBot="1">
      <c r="A405" s="335"/>
      <c r="B405" s="335"/>
      <c r="C405" s="335"/>
      <c r="D405" s="335"/>
      <c r="E405" s="335"/>
      <c r="F405" s="335"/>
      <c r="G405" s="335" t="s">
        <v>1270</v>
      </c>
      <c r="H405" s="336">
        <v>15</v>
      </c>
      <c r="I405" s="335" t="s">
        <v>1271</v>
      </c>
      <c r="J405" s="337">
        <v>369.6</v>
      </c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194"/>
      <c r="AF405" s="194"/>
      <c r="AG405" s="194"/>
      <c r="AH405" s="194"/>
      <c r="AI405" s="194"/>
      <c r="AJ405" s="194"/>
      <c r="AK405" s="194"/>
      <c r="AL405" s="194"/>
      <c r="AM405" s="194"/>
      <c r="AN405" s="194"/>
      <c r="AO405" s="194"/>
      <c r="AP405" s="194"/>
      <c r="AQ405" s="194"/>
      <c r="AR405" s="194"/>
      <c r="AS405" s="194"/>
      <c r="AT405" s="194"/>
      <c r="AU405" s="194"/>
      <c r="AV405" s="194"/>
      <c r="AW405" s="194"/>
      <c r="AX405" s="194"/>
      <c r="AY405" s="194"/>
      <c r="AZ405" s="194"/>
      <c r="BA405" s="194"/>
      <c r="BB405" s="194"/>
      <c r="BC405" s="194"/>
      <c r="BD405" s="194"/>
      <c r="BE405" s="194"/>
      <c r="BF405" s="194"/>
      <c r="BG405" s="194"/>
      <c r="BH405" s="194"/>
      <c r="BI405" s="194"/>
      <c r="BJ405" s="194"/>
    </row>
    <row r="406" spans="1:62" s="197" customFormat="1" ht="0.95" customHeight="1" thickTop="1">
      <c r="A406" s="338"/>
      <c r="B406" s="338"/>
      <c r="C406" s="338"/>
      <c r="D406" s="338"/>
      <c r="E406" s="338"/>
      <c r="F406" s="338"/>
      <c r="G406" s="338"/>
      <c r="H406" s="338"/>
      <c r="I406" s="338"/>
      <c r="J406" s="338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194"/>
      <c r="AF406" s="194"/>
      <c r="AG406" s="194"/>
      <c r="AH406" s="194"/>
      <c r="AI406" s="194"/>
      <c r="AJ406" s="194"/>
      <c r="AK406" s="194"/>
      <c r="AL406" s="194"/>
      <c r="AM406" s="194"/>
      <c r="AN406" s="194"/>
      <c r="AO406" s="194"/>
      <c r="AP406" s="194"/>
      <c r="AQ406" s="194"/>
      <c r="AR406" s="194"/>
      <c r="AS406" s="194"/>
      <c r="AT406" s="194"/>
      <c r="AU406" s="194"/>
      <c r="AV406" s="194"/>
      <c r="AW406" s="194"/>
      <c r="AX406" s="194"/>
      <c r="AY406" s="194"/>
      <c r="AZ406" s="194"/>
      <c r="BA406" s="194"/>
      <c r="BB406" s="194"/>
      <c r="BC406" s="194"/>
      <c r="BD406" s="194"/>
      <c r="BE406" s="194"/>
      <c r="BF406" s="194"/>
      <c r="BG406" s="194"/>
      <c r="BH406" s="194"/>
      <c r="BI406" s="194"/>
      <c r="BJ406" s="194"/>
    </row>
    <row r="407" spans="1:62" s="197" customFormat="1" ht="18" customHeight="1">
      <c r="A407" s="320" t="s">
        <v>287</v>
      </c>
      <c r="B407" s="321" t="s">
        <v>151</v>
      </c>
      <c r="C407" s="320" t="s">
        <v>152</v>
      </c>
      <c r="D407" s="320" t="s">
        <v>120</v>
      </c>
      <c r="E407" s="435" t="s">
        <v>386</v>
      </c>
      <c r="F407" s="435"/>
      <c r="G407" s="322" t="s">
        <v>153</v>
      </c>
      <c r="H407" s="321" t="s">
        <v>154</v>
      </c>
      <c r="I407" s="321" t="s">
        <v>1025</v>
      </c>
      <c r="J407" s="344" t="s">
        <v>157</v>
      </c>
      <c r="K407" s="194"/>
      <c r="L407" s="194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  <c r="AC407" s="194"/>
      <c r="AD407" s="194"/>
      <c r="AE407" s="194"/>
      <c r="AF407" s="194"/>
      <c r="AG407" s="194"/>
      <c r="AH407" s="194"/>
      <c r="AI407" s="194"/>
      <c r="AJ407" s="194"/>
      <c r="AK407" s="194"/>
      <c r="AL407" s="194"/>
      <c r="AM407" s="194"/>
      <c r="AN407" s="194"/>
      <c r="AO407" s="194"/>
      <c r="AP407" s="194"/>
      <c r="AQ407" s="194"/>
      <c r="AR407" s="194"/>
      <c r="AS407" s="194"/>
      <c r="AT407" s="194"/>
      <c r="AU407" s="194"/>
      <c r="AV407" s="194"/>
      <c r="AW407" s="194"/>
      <c r="AX407" s="194"/>
      <c r="AY407" s="194"/>
      <c r="AZ407" s="194"/>
      <c r="BA407" s="194"/>
      <c r="BB407" s="194"/>
      <c r="BC407" s="194"/>
      <c r="BD407" s="194"/>
      <c r="BE407" s="194"/>
      <c r="BF407" s="194"/>
      <c r="BG407" s="194"/>
      <c r="BH407" s="194"/>
      <c r="BI407" s="194"/>
      <c r="BJ407" s="194"/>
    </row>
    <row r="408" spans="1:62" s="197" customFormat="1" ht="24" customHeight="1">
      <c r="A408" s="323" t="s">
        <v>1260</v>
      </c>
      <c r="B408" s="324" t="s">
        <v>288</v>
      </c>
      <c r="C408" s="323" t="s">
        <v>207</v>
      </c>
      <c r="D408" s="323" t="s">
        <v>289</v>
      </c>
      <c r="E408" s="438" t="s">
        <v>1223</v>
      </c>
      <c r="F408" s="438"/>
      <c r="G408" s="325" t="s">
        <v>196</v>
      </c>
      <c r="H408" s="326">
        <v>1</v>
      </c>
      <c r="I408" s="327">
        <v>5.18</v>
      </c>
      <c r="J408" s="345">
        <v>5.18</v>
      </c>
      <c r="K408" s="194"/>
      <c r="L408" s="194"/>
      <c r="M408" s="194"/>
      <c r="N408" s="194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  <c r="AA408" s="194"/>
      <c r="AB408" s="194"/>
      <c r="AC408" s="194"/>
      <c r="AD408" s="194"/>
      <c r="AE408" s="194"/>
      <c r="AF408" s="194"/>
      <c r="AG408" s="194"/>
      <c r="AH408" s="194"/>
      <c r="AI408" s="194"/>
      <c r="AJ408" s="194"/>
      <c r="AK408" s="194"/>
      <c r="AL408" s="194"/>
      <c r="AM408" s="194"/>
      <c r="AN408" s="194"/>
      <c r="AO408" s="194"/>
      <c r="AP408" s="194"/>
      <c r="AQ408" s="194"/>
      <c r="AR408" s="194"/>
      <c r="AS408" s="194"/>
      <c r="AT408" s="194"/>
      <c r="AU408" s="194"/>
      <c r="AV408" s="194"/>
      <c r="AW408" s="194"/>
      <c r="AX408" s="194"/>
      <c r="AY408" s="194"/>
      <c r="AZ408" s="194"/>
      <c r="BA408" s="194"/>
      <c r="BB408" s="194"/>
      <c r="BC408" s="194"/>
      <c r="BD408" s="194"/>
      <c r="BE408" s="194"/>
      <c r="BF408" s="194"/>
      <c r="BG408" s="194"/>
      <c r="BH408" s="194"/>
      <c r="BI408" s="194"/>
      <c r="BJ408" s="194"/>
    </row>
    <row r="409" spans="1:62" s="197" customFormat="1" ht="24" customHeight="1">
      <c r="A409" s="328" t="s">
        <v>1261</v>
      </c>
      <c r="B409" s="329" t="s">
        <v>1333</v>
      </c>
      <c r="C409" s="328" t="s">
        <v>207</v>
      </c>
      <c r="D409" s="328" t="s">
        <v>1334</v>
      </c>
      <c r="E409" s="439" t="s">
        <v>1335</v>
      </c>
      <c r="F409" s="439"/>
      <c r="G409" s="330" t="s">
        <v>260</v>
      </c>
      <c r="H409" s="331">
        <v>0.1</v>
      </c>
      <c r="I409" s="332">
        <v>3.71</v>
      </c>
      <c r="J409" s="346">
        <v>0.37</v>
      </c>
      <c r="K409" s="194"/>
      <c r="L409" s="194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  <c r="AC409" s="194"/>
      <c r="AD409" s="194"/>
      <c r="AE409" s="194"/>
      <c r="AF409" s="194"/>
      <c r="AG409" s="194"/>
      <c r="AH409" s="194"/>
      <c r="AI409" s="194"/>
      <c r="AJ409" s="194"/>
      <c r="AK409" s="194"/>
      <c r="AL409" s="194"/>
      <c r="AM409" s="194"/>
      <c r="AN409" s="194"/>
      <c r="AO409" s="194"/>
      <c r="AP409" s="194"/>
      <c r="AQ409" s="194"/>
      <c r="AR409" s="194"/>
      <c r="AS409" s="194"/>
      <c r="AT409" s="194"/>
      <c r="AU409" s="194"/>
      <c r="AV409" s="194"/>
      <c r="AW409" s="194"/>
      <c r="AX409" s="194"/>
      <c r="AY409" s="194"/>
      <c r="AZ409" s="194"/>
      <c r="BA409" s="194"/>
      <c r="BB409" s="194"/>
      <c r="BC409" s="194"/>
      <c r="BD409" s="194"/>
      <c r="BE409" s="194"/>
      <c r="BF409" s="194"/>
      <c r="BG409" s="194"/>
      <c r="BH409" s="194"/>
      <c r="BI409" s="194"/>
      <c r="BJ409" s="194"/>
    </row>
    <row r="410" spans="1:62" s="197" customFormat="1" ht="24" customHeight="1">
      <c r="A410" s="328" t="s">
        <v>1261</v>
      </c>
      <c r="B410" s="329" t="s">
        <v>1400</v>
      </c>
      <c r="C410" s="328" t="s">
        <v>207</v>
      </c>
      <c r="D410" s="328" t="s">
        <v>1401</v>
      </c>
      <c r="E410" s="439" t="s">
        <v>1335</v>
      </c>
      <c r="F410" s="439"/>
      <c r="G410" s="330" t="s">
        <v>260</v>
      </c>
      <c r="H410" s="331">
        <v>0.1</v>
      </c>
      <c r="I410" s="332">
        <v>3.61</v>
      </c>
      <c r="J410" s="346">
        <v>0.36</v>
      </c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  <c r="AC410" s="194"/>
      <c r="AD410" s="194"/>
      <c r="AE410" s="194"/>
      <c r="AF410" s="194"/>
      <c r="AG410" s="194"/>
      <c r="AH410" s="194"/>
      <c r="AI410" s="194"/>
      <c r="AJ410" s="194"/>
      <c r="AK410" s="194"/>
      <c r="AL410" s="194"/>
      <c r="AM410" s="194"/>
      <c r="AN410" s="194"/>
      <c r="AO410" s="194"/>
      <c r="AP410" s="194"/>
      <c r="AQ410" s="194"/>
      <c r="AR410" s="194"/>
      <c r="AS410" s="194"/>
      <c r="AT410" s="194"/>
      <c r="AU410" s="194"/>
      <c r="AV410" s="194"/>
      <c r="AW410" s="194"/>
      <c r="AX410" s="194"/>
      <c r="AY410" s="194"/>
      <c r="AZ410" s="194"/>
      <c r="BA410" s="194"/>
      <c r="BB410" s="194"/>
      <c r="BC410" s="194"/>
      <c r="BD410" s="194"/>
      <c r="BE410" s="194"/>
      <c r="BF410" s="194"/>
      <c r="BG410" s="194"/>
      <c r="BH410" s="194"/>
      <c r="BI410" s="194"/>
      <c r="BJ410" s="194"/>
    </row>
    <row r="411" spans="1:62" s="197" customFormat="1" ht="26.1" customHeight="1">
      <c r="A411" s="328" t="s">
        <v>1264</v>
      </c>
      <c r="B411" s="329" t="s">
        <v>758</v>
      </c>
      <c r="C411" s="328" t="s">
        <v>162</v>
      </c>
      <c r="D411" s="328" t="s">
        <v>759</v>
      </c>
      <c r="E411" s="439" t="s">
        <v>422</v>
      </c>
      <c r="F411" s="439"/>
      <c r="G411" s="330" t="s">
        <v>204</v>
      </c>
      <c r="H411" s="331">
        <v>1</v>
      </c>
      <c r="I411" s="332">
        <v>1.59</v>
      </c>
      <c r="J411" s="346">
        <v>1.59</v>
      </c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  <c r="AC411" s="194"/>
      <c r="AD411" s="194"/>
      <c r="AE411" s="194"/>
      <c r="AF411" s="194"/>
      <c r="AG411" s="194"/>
      <c r="AH411" s="194"/>
      <c r="AI411" s="194"/>
      <c r="AJ411" s="194"/>
      <c r="AK411" s="194"/>
      <c r="AL411" s="194"/>
      <c r="AM411" s="194"/>
      <c r="AN411" s="194"/>
      <c r="AO411" s="194"/>
      <c r="AP411" s="194"/>
      <c r="AQ411" s="194"/>
      <c r="AR411" s="194"/>
      <c r="AS411" s="194"/>
      <c r="AT411" s="194"/>
      <c r="AU411" s="194"/>
      <c r="AV411" s="194"/>
      <c r="AW411" s="194"/>
      <c r="AX411" s="194"/>
      <c r="AY411" s="194"/>
      <c r="AZ411" s="194"/>
      <c r="BA411" s="194"/>
      <c r="BB411" s="194"/>
      <c r="BC411" s="194"/>
      <c r="BD411" s="194"/>
      <c r="BE411" s="194"/>
      <c r="BF411" s="194"/>
      <c r="BG411" s="194"/>
      <c r="BH411" s="194"/>
      <c r="BI411" s="194"/>
      <c r="BJ411" s="194"/>
    </row>
    <row r="412" spans="1:62" s="197" customFormat="1" ht="24" customHeight="1">
      <c r="A412" s="328" t="s">
        <v>1264</v>
      </c>
      <c r="B412" s="329" t="s">
        <v>536</v>
      </c>
      <c r="C412" s="328" t="s">
        <v>162</v>
      </c>
      <c r="D412" s="328" t="s">
        <v>537</v>
      </c>
      <c r="E412" s="439" t="s">
        <v>401</v>
      </c>
      <c r="F412" s="439"/>
      <c r="G412" s="330" t="s">
        <v>168</v>
      </c>
      <c r="H412" s="331">
        <v>0.1</v>
      </c>
      <c r="I412" s="332">
        <v>17.350000000000001</v>
      </c>
      <c r="J412" s="346">
        <v>1.73</v>
      </c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4"/>
      <c r="AD412" s="194"/>
      <c r="AE412" s="194"/>
      <c r="AF412" s="194"/>
      <c r="AG412" s="194"/>
      <c r="AH412" s="194"/>
      <c r="AI412" s="194"/>
      <c r="AJ412" s="194"/>
      <c r="AK412" s="194"/>
      <c r="AL412" s="194"/>
      <c r="AM412" s="194"/>
      <c r="AN412" s="194"/>
      <c r="AO412" s="194"/>
      <c r="AP412" s="194"/>
      <c r="AQ412" s="194"/>
      <c r="AR412" s="194"/>
      <c r="AS412" s="194"/>
      <c r="AT412" s="194"/>
      <c r="AU412" s="194"/>
      <c r="AV412" s="194"/>
      <c r="AW412" s="194"/>
      <c r="AX412" s="194"/>
      <c r="AY412" s="194"/>
      <c r="AZ412" s="194"/>
      <c r="BA412" s="194"/>
      <c r="BB412" s="194"/>
      <c r="BC412" s="194"/>
      <c r="BD412" s="194"/>
      <c r="BE412" s="194"/>
      <c r="BF412" s="194"/>
      <c r="BG412" s="194"/>
      <c r="BH412" s="194"/>
      <c r="BI412" s="194"/>
      <c r="BJ412" s="194"/>
    </row>
    <row r="413" spans="1:62" s="197" customFormat="1" ht="24" customHeight="1">
      <c r="A413" s="328" t="s">
        <v>1264</v>
      </c>
      <c r="B413" s="329" t="s">
        <v>479</v>
      </c>
      <c r="C413" s="328" t="s">
        <v>162</v>
      </c>
      <c r="D413" s="328" t="s">
        <v>480</v>
      </c>
      <c r="E413" s="439" t="s">
        <v>401</v>
      </c>
      <c r="F413" s="439"/>
      <c r="G413" s="330" t="s">
        <v>168</v>
      </c>
      <c r="H413" s="331">
        <v>0.1</v>
      </c>
      <c r="I413" s="332">
        <v>11.34</v>
      </c>
      <c r="J413" s="346">
        <v>1.1299999999999999</v>
      </c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  <c r="AC413" s="194"/>
      <c r="AD413" s="194"/>
      <c r="AE413" s="194"/>
      <c r="AF413" s="194"/>
      <c r="AG413" s="194"/>
      <c r="AH413" s="194"/>
      <c r="AI413" s="194"/>
      <c r="AJ413" s="194"/>
      <c r="AK413" s="194"/>
      <c r="AL413" s="194"/>
      <c r="AM413" s="194"/>
      <c r="AN413" s="194"/>
      <c r="AO413" s="194"/>
      <c r="AP413" s="194"/>
      <c r="AQ413" s="194"/>
      <c r="AR413" s="194"/>
      <c r="AS413" s="194"/>
      <c r="AT413" s="194"/>
      <c r="AU413" s="194"/>
      <c r="AV413" s="194"/>
      <c r="AW413" s="194"/>
      <c r="AX413" s="194"/>
      <c r="AY413" s="194"/>
      <c r="AZ413" s="194"/>
      <c r="BA413" s="194"/>
      <c r="BB413" s="194"/>
      <c r="BC413" s="194"/>
      <c r="BD413" s="194"/>
      <c r="BE413" s="194"/>
      <c r="BF413" s="194"/>
      <c r="BG413" s="194"/>
      <c r="BH413" s="194"/>
      <c r="BI413" s="194"/>
      <c r="BJ413" s="194"/>
    </row>
    <row r="414" spans="1:62" s="197" customFormat="1">
      <c r="A414" s="333"/>
      <c r="B414" s="333"/>
      <c r="C414" s="333"/>
      <c r="D414" s="333"/>
      <c r="E414" s="333" t="s">
        <v>1265</v>
      </c>
      <c r="F414" s="334">
        <v>1.5713421999999999</v>
      </c>
      <c r="G414" s="333" t="s">
        <v>1266</v>
      </c>
      <c r="H414" s="334">
        <v>1.29</v>
      </c>
      <c r="I414" s="333" t="s">
        <v>1267</v>
      </c>
      <c r="J414" s="334">
        <v>2.86</v>
      </c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  <c r="AC414" s="194"/>
      <c r="AD414" s="194"/>
      <c r="AE414" s="194"/>
      <c r="AF414" s="194"/>
      <c r="AG414" s="194"/>
      <c r="AH414" s="194"/>
      <c r="AI414" s="194"/>
      <c r="AJ414" s="194"/>
      <c r="AK414" s="194"/>
      <c r="AL414" s="194"/>
      <c r="AM414" s="194"/>
      <c r="AN414" s="194"/>
      <c r="AO414" s="194"/>
      <c r="AP414" s="194"/>
      <c r="AQ414" s="194"/>
      <c r="AR414" s="194"/>
      <c r="AS414" s="194"/>
      <c r="AT414" s="194"/>
      <c r="AU414" s="194"/>
      <c r="AV414" s="194"/>
      <c r="AW414" s="194"/>
      <c r="AX414" s="194"/>
      <c r="AY414" s="194"/>
      <c r="AZ414" s="194"/>
      <c r="BA414" s="194"/>
      <c r="BB414" s="194"/>
      <c r="BC414" s="194"/>
      <c r="BD414" s="194"/>
      <c r="BE414" s="194"/>
      <c r="BF414" s="194"/>
      <c r="BG414" s="194"/>
      <c r="BH414" s="194"/>
      <c r="BI414" s="194"/>
      <c r="BJ414" s="194"/>
    </row>
    <row r="415" spans="1:62" s="197" customFormat="1">
      <c r="A415" s="333"/>
      <c r="B415" s="333"/>
      <c r="C415" s="333"/>
      <c r="D415" s="333"/>
      <c r="E415" s="333" t="s">
        <v>1268</v>
      </c>
      <c r="F415" s="334">
        <v>1.39</v>
      </c>
      <c r="G415" s="333"/>
      <c r="H415" s="434" t="s">
        <v>1269</v>
      </c>
      <c r="I415" s="434"/>
      <c r="J415" s="334">
        <v>6.57</v>
      </c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  <c r="AC415" s="194"/>
      <c r="AD415" s="194"/>
      <c r="AE415" s="194"/>
      <c r="AF415" s="194"/>
      <c r="AG415" s="194"/>
      <c r="AH415" s="194"/>
      <c r="AI415" s="194"/>
      <c r="AJ415" s="194"/>
      <c r="AK415" s="194"/>
      <c r="AL415" s="194"/>
      <c r="AM415" s="194"/>
      <c r="AN415" s="194"/>
      <c r="AO415" s="194"/>
      <c r="AP415" s="194"/>
      <c r="AQ415" s="194"/>
      <c r="AR415" s="194"/>
      <c r="AS415" s="194"/>
      <c r="AT415" s="194"/>
      <c r="AU415" s="194"/>
      <c r="AV415" s="194"/>
      <c r="AW415" s="194"/>
      <c r="AX415" s="194"/>
      <c r="AY415" s="194"/>
      <c r="AZ415" s="194"/>
      <c r="BA415" s="194"/>
      <c r="BB415" s="194"/>
      <c r="BC415" s="194"/>
      <c r="BD415" s="194"/>
      <c r="BE415" s="194"/>
      <c r="BF415" s="194"/>
      <c r="BG415" s="194"/>
      <c r="BH415" s="194"/>
      <c r="BI415" s="194"/>
      <c r="BJ415" s="194"/>
    </row>
    <row r="416" spans="1:62" s="197" customFormat="1" ht="30" customHeight="1" thickBot="1">
      <c r="A416" s="335"/>
      <c r="B416" s="335"/>
      <c r="C416" s="335"/>
      <c r="D416" s="335"/>
      <c r="E416" s="335"/>
      <c r="F416" s="335"/>
      <c r="G416" s="335" t="s">
        <v>1270</v>
      </c>
      <c r="H416" s="336">
        <v>10</v>
      </c>
      <c r="I416" s="335" t="s">
        <v>1271</v>
      </c>
      <c r="J416" s="337">
        <v>65.7</v>
      </c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  <c r="AC416" s="194"/>
      <c r="AD416" s="194"/>
      <c r="AE416" s="194"/>
      <c r="AF416" s="194"/>
      <c r="AG416" s="194"/>
      <c r="AH416" s="194"/>
      <c r="AI416" s="194"/>
      <c r="AJ416" s="194"/>
      <c r="AK416" s="194"/>
      <c r="AL416" s="194"/>
      <c r="AM416" s="194"/>
      <c r="AN416" s="194"/>
      <c r="AO416" s="194"/>
      <c r="AP416" s="194"/>
      <c r="AQ416" s="194"/>
      <c r="AR416" s="194"/>
      <c r="AS416" s="194"/>
      <c r="AT416" s="194"/>
      <c r="AU416" s="194"/>
      <c r="AV416" s="194"/>
      <c r="AW416" s="194"/>
      <c r="AX416" s="194"/>
      <c r="AY416" s="194"/>
      <c r="AZ416" s="194"/>
      <c r="BA416" s="194"/>
      <c r="BB416" s="194"/>
      <c r="BC416" s="194"/>
      <c r="BD416" s="194"/>
      <c r="BE416" s="194"/>
      <c r="BF416" s="194"/>
      <c r="BG416" s="194"/>
      <c r="BH416" s="194"/>
      <c r="BI416" s="194"/>
      <c r="BJ416" s="194"/>
    </row>
    <row r="417" spans="1:62" s="197" customFormat="1" ht="0.95" customHeight="1" thickTop="1">
      <c r="A417" s="338"/>
      <c r="B417" s="338"/>
      <c r="C417" s="338"/>
      <c r="D417" s="338"/>
      <c r="E417" s="338"/>
      <c r="F417" s="338"/>
      <c r="G417" s="338"/>
      <c r="H417" s="338"/>
      <c r="I417" s="338"/>
      <c r="J417" s="338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  <c r="AC417" s="194"/>
      <c r="AD417" s="194"/>
      <c r="AE417" s="194"/>
      <c r="AF417" s="194"/>
      <c r="AG417" s="194"/>
      <c r="AH417" s="194"/>
      <c r="AI417" s="194"/>
      <c r="AJ417" s="194"/>
      <c r="AK417" s="194"/>
      <c r="AL417" s="194"/>
      <c r="AM417" s="194"/>
      <c r="AN417" s="194"/>
      <c r="AO417" s="194"/>
      <c r="AP417" s="194"/>
      <c r="AQ417" s="194"/>
      <c r="AR417" s="194"/>
      <c r="AS417" s="194"/>
      <c r="AT417" s="194"/>
      <c r="AU417" s="194"/>
      <c r="AV417" s="194"/>
      <c r="AW417" s="194"/>
      <c r="AX417" s="194"/>
      <c r="AY417" s="194"/>
      <c r="AZ417" s="194"/>
      <c r="BA417" s="194"/>
      <c r="BB417" s="194"/>
      <c r="BC417" s="194"/>
      <c r="BD417" s="194"/>
      <c r="BE417" s="194"/>
      <c r="BF417" s="194"/>
      <c r="BG417" s="194"/>
      <c r="BH417" s="194"/>
      <c r="BI417" s="194"/>
      <c r="BJ417" s="194"/>
    </row>
    <row r="418" spans="1:62" s="197" customFormat="1" ht="18" customHeight="1">
      <c r="A418" s="320" t="s">
        <v>290</v>
      </c>
      <c r="B418" s="321" t="s">
        <v>151</v>
      </c>
      <c r="C418" s="320" t="s">
        <v>152</v>
      </c>
      <c r="D418" s="320" t="s">
        <v>120</v>
      </c>
      <c r="E418" s="435" t="s">
        <v>386</v>
      </c>
      <c r="F418" s="435"/>
      <c r="G418" s="322" t="s">
        <v>153</v>
      </c>
      <c r="H418" s="321" t="s">
        <v>154</v>
      </c>
      <c r="I418" s="321" t="s">
        <v>1025</v>
      </c>
      <c r="J418" s="344" t="s">
        <v>157</v>
      </c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4"/>
      <c r="AD418" s="194"/>
      <c r="AE418" s="194"/>
      <c r="AF418" s="194"/>
      <c r="AG418" s="194"/>
      <c r="AH418" s="194"/>
      <c r="AI418" s="194"/>
      <c r="AJ418" s="194"/>
      <c r="AK418" s="194"/>
      <c r="AL418" s="194"/>
      <c r="AM418" s="194"/>
      <c r="AN418" s="194"/>
      <c r="AO418" s="194"/>
      <c r="AP418" s="194"/>
      <c r="AQ418" s="194"/>
      <c r="AR418" s="194"/>
      <c r="AS418" s="194"/>
      <c r="AT418" s="194"/>
      <c r="AU418" s="194"/>
      <c r="AV418" s="194"/>
      <c r="AW418" s="194"/>
      <c r="AX418" s="194"/>
      <c r="AY418" s="194"/>
      <c r="AZ418" s="194"/>
      <c r="BA418" s="194"/>
      <c r="BB418" s="194"/>
      <c r="BC418" s="194"/>
      <c r="BD418" s="194"/>
      <c r="BE418" s="194"/>
      <c r="BF418" s="194"/>
      <c r="BG418" s="194"/>
      <c r="BH418" s="194"/>
      <c r="BI418" s="194"/>
      <c r="BJ418" s="194"/>
    </row>
    <row r="419" spans="1:62" s="197" customFormat="1" ht="39" customHeight="1">
      <c r="A419" s="323" t="s">
        <v>1260</v>
      </c>
      <c r="B419" s="324" t="s">
        <v>291</v>
      </c>
      <c r="C419" s="323" t="s">
        <v>162</v>
      </c>
      <c r="D419" s="323" t="s">
        <v>292</v>
      </c>
      <c r="E419" s="438" t="s">
        <v>1109</v>
      </c>
      <c r="F419" s="438"/>
      <c r="G419" s="325" t="s">
        <v>183</v>
      </c>
      <c r="H419" s="326">
        <v>1</v>
      </c>
      <c r="I419" s="327">
        <v>4.3099999999999996</v>
      </c>
      <c r="J419" s="345">
        <v>4.3099999999999996</v>
      </c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  <c r="AC419" s="194"/>
      <c r="AD419" s="194"/>
      <c r="AE419" s="194"/>
      <c r="AF419" s="194"/>
      <c r="AG419" s="194"/>
      <c r="AH419" s="194"/>
      <c r="AI419" s="194"/>
      <c r="AJ419" s="194"/>
      <c r="AK419" s="194"/>
      <c r="AL419" s="194"/>
      <c r="AM419" s="194"/>
      <c r="AN419" s="194"/>
      <c r="AO419" s="194"/>
      <c r="AP419" s="194"/>
      <c r="AQ419" s="194"/>
      <c r="AR419" s="194"/>
      <c r="AS419" s="194"/>
      <c r="AT419" s="194"/>
      <c r="AU419" s="194"/>
      <c r="AV419" s="194"/>
      <c r="AW419" s="194"/>
      <c r="AX419" s="194"/>
      <c r="AY419" s="194"/>
      <c r="AZ419" s="194"/>
      <c r="BA419" s="194"/>
      <c r="BB419" s="194"/>
      <c r="BC419" s="194"/>
      <c r="BD419" s="194"/>
      <c r="BE419" s="194"/>
      <c r="BF419" s="194"/>
      <c r="BG419" s="194"/>
      <c r="BH419" s="194"/>
      <c r="BI419" s="194"/>
      <c r="BJ419" s="194"/>
    </row>
    <row r="420" spans="1:62" s="197" customFormat="1" ht="26.1" customHeight="1">
      <c r="A420" s="328" t="s">
        <v>1261</v>
      </c>
      <c r="B420" s="329" t="s">
        <v>1392</v>
      </c>
      <c r="C420" s="328" t="s">
        <v>162</v>
      </c>
      <c r="D420" s="328" t="s">
        <v>1393</v>
      </c>
      <c r="E420" s="439" t="s">
        <v>1038</v>
      </c>
      <c r="F420" s="439"/>
      <c r="G420" s="330" t="s">
        <v>168</v>
      </c>
      <c r="H420" s="331">
        <v>0.03</v>
      </c>
      <c r="I420" s="332">
        <v>20.329999999999998</v>
      </c>
      <c r="J420" s="346">
        <v>0.6</v>
      </c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  <c r="AC420" s="194"/>
      <c r="AD420" s="194"/>
      <c r="AE420" s="194"/>
      <c r="AF420" s="194"/>
      <c r="AG420" s="194"/>
      <c r="AH420" s="194"/>
      <c r="AI420" s="194"/>
      <c r="AJ420" s="194"/>
      <c r="AK420" s="194"/>
      <c r="AL420" s="194"/>
      <c r="AM420" s="194"/>
      <c r="AN420" s="194"/>
      <c r="AO420" s="194"/>
      <c r="AP420" s="194"/>
      <c r="AQ420" s="194"/>
      <c r="AR420" s="194"/>
      <c r="AS420" s="194"/>
      <c r="AT420" s="194"/>
      <c r="AU420" s="194"/>
      <c r="AV420" s="194"/>
      <c r="AW420" s="194"/>
      <c r="AX420" s="194"/>
      <c r="AY420" s="194"/>
      <c r="AZ420" s="194"/>
      <c r="BA420" s="194"/>
      <c r="BB420" s="194"/>
      <c r="BC420" s="194"/>
      <c r="BD420" s="194"/>
      <c r="BE420" s="194"/>
      <c r="BF420" s="194"/>
      <c r="BG420" s="194"/>
      <c r="BH420" s="194"/>
      <c r="BI420" s="194"/>
      <c r="BJ420" s="194"/>
    </row>
    <row r="421" spans="1:62" s="197" customFormat="1" ht="24" customHeight="1">
      <c r="A421" s="328" t="s">
        <v>1261</v>
      </c>
      <c r="B421" s="329" t="s">
        <v>1394</v>
      </c>
      <c r="C421" s="328" t="s">
        <v>162</v>
      </c>
      <c r="D421" s="328" t="s">
        <v>1395</v>
      </c>
      <c r="E421" s="439" t="s">
        <v>1038</v>
      </c>
      <c r="F421" s="439"/>
      <c r="G421" s="330" t="s">
        <v>168</v>
      </c>
      <c r="H421" s="331">
        <v>0.03</v>
      </c>
      <c r="I421" s="332">
        <v>25.87</v>
      </c>
      <c r="J421" s="346">
        <v>0.77</v>
      </c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  <c r="AC421" s="194"/>
      <c r="AD421" s="194"/>
      <c r="AE421" s="194"/>
      <c r="AF421" s="194"/>
      <c r="AG421" s="194"/>
      <c r="AH421" s="194"/>
      <c r="AI421" s="194"/>
      <c r="AJ421" s="194"/>
      <c r="AK421" s="194"/>
      <c r="AL421" s="194"/>
      <c r="AM421" s="194"/>
      <c r="AN421" s="194"/>
      <c r="AO421" s="194"/>
      <c r="AP421" s="194"/>
      <c r="AQ421" s="194"/>
      <c r="AR421" s="194"/>
      <c r="AS421" s="194"/>
      <c r="AT421" s="194"/>
      <c r="AU421" s="194"/>
      <c r="AV421" s="194"/>
      <c r="AW421" s="194"/>
      <c r="AX421" s="194"/>
      <c r="AY421" s="194"/>
      <c r="AZ421" s="194"/>
      <c r="BA421" s="194"/>
      <c r="BB421" s="194"/>
      <c r="BC421" s="194"/>
      <c r="BD421" s="194"/>
      <c r="BE421" s="194"/>
      <c r="BF421" s="194"/>
      <c r="BG421" s="194"/>
      <c r="BH421" s="194"/>
      <c r="BI421" s="194"/>
      <c r="BJ421" s="194"/>
    </row>
    <row r="422" spans="1:62" s="197" customFormat="1" ht="39" customHeight="1">
      <c r="A422" s="328" t="s">
        <v>1264</v>
      </c>
      <c r="B422" s="329" t="s">
        <v>542</v>
      </c>
      <c r="C422" s="328" t="s">
        <v>162</v>
      </c>
      <c r="D422" s="328" t="s">
        <v>543</v>
      </c>
      <c r="E422" s="439" t="s">
        <v>422</v>
      </c>
      <c r="F422" s="439"/>
      <c r="G422" s="330" t="s">
        <v>183</v>
      </c>
      <c r="H422" s="331">
        <v>1.19</v>
      </c>
      <c r="I422" s="332">
        <v>2.44</v>
      </c>
      <c r="J422" s="346">
        <v>2.9</v>
      </c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194"/>
      <c r="AD422" s="194"/>
      <c r="AE422" s="194"/>
      <c r="AF422" s="194"/>
      <c r="AG422" s="194"/>
      <c r="AH422" s="194"/>
      <c r="AI422" s="194"/>
      <c r="AJ422" s="194"/>
      <c r="AK422" s="194"/>
      <c r="AL422" s="194"/>
      <c r="AM422" s="194"/>
      <c r="AN422" s="194"/>
      <c r="AO422" s="194"/>
      <c r="AP422" s="194"/>
      <c r="AQ422" s="194"/>
      <c r="AR422" s="194"/>
      <c r="AS422" s="194"/>
      <c r="AT422" s="194"/>
      <c r="AU422" s="194"/>
      <c r="AV422" s="194"/>
      <c r="AW422" s="194"/>
      <c r="AX422" s="194"/>
      <c r="AY422" s="194"/>
      <c r="AZ422" s="194"/>
      <c r="BA422" s="194"/>
      <c r="BB422" s="194"/>
      <c r="BC422" s="194"/>
      <c r="BD422" s="194"/>
      <c r="BE422" s="194"/>
      <c r="BF422" s="194"/>
      <c r="BG422" s="194"/>
      <c r="BH422" s="194"/>
      <c r="BI422" s="194"/>
      <c r="BJ422" s="194"/>
    </row>
    <row r="423" spans="1:62" s="197" customFormat="1" ht="26.1" customHeight="1">
      <c r="A423" s="328" t="s">
        <v>1264</v>
      </c>
      <c r="B423" s="329" t="s">
        <v>892</v>
      </c>
      <c r="C423" s="328" t="s">
        <v>162</v>
      </c>
      <c r="D423" s="328" t="s">
        <v>893</v>
      </c>
      <c r="E423" s="439" t="s">
        <v>422</v>
      </c>
      <c r="F423" s="439"/>
      <c r="G423" s="330" t="s">
        <v>204</v>
      </c>
      <c r="H423" s="331">
        <v>8.9999999999999993E-3</v>
      </c>
      <c r="I423" s="332">
        <v>4.45</v>
      </c>
      <c r="J423" s="346">
        <v>0.04</v>
      </c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194"/>
      <c r="AE423" s="194"/>
      <c r="AF423" s="194"/>
      <c r="AG423" s="194"/>
      <c r="AH423" s="194"/>
      <c r="AI423" s="194"/>
      <c r="AJ423" s="194"/>
      <c r="AK423" s="194"/>
      <c r="AL423" s="194"/>
      <c r="AM423" s="194"/>
      <c r="AN423" s="194"/>
      <c r="AO423" s="194"/>
      <c r="AP423" s="194"/>
      <c r="AQ423" s="194"/>
      <c r="AR423" s="194"/>
      <c r="AS423" s="194"/>
      <c r="AT423" s="194"/>
      <c r="AU423" s="194"/>
      <c r="AV423" s="194"/>
      <c r="AW423" s="194"/>
      <c r="AX423" s="194"/>
      <c r="AY423" s="194"/>
      <c r="AZ423" s="194"/>
      <c r="BA423" s="194"/>
      <c r="BB423" s="194"/>
      <c r="BC423" s="194"/>
      <c r="BD423" s="194"/>
      <c r="BE423" s="194"/>
      <c r="BF423" s="194"/>
      <c r="BG423" s="194"/>
      <c r="BH423" s="194"/>
      <c r="BI423" s="194"/>
      <c r="BJ423" s="194"/>
    </row>
    <row r="424" spans="1:62" s="197" customFormat="1">
      <c r="A424" s="333"/>
      <c r="B424" s="333"/>
      <c r="C424" s="333"/>
      <c r="D424" s="333"/>
      <c r="E424" s="333" t="s">
        <v>1265</v>
      </c>
      <c r="F424" s="334">
        <v>0.49447832536673808</v>
      </c>
      <c r="G424" s="333" t="s">
        <v>1266</v>
      </c>
      <c r="H424" s="334">
        <v>0.41</v>
      </c>
      <c r="I424" s="333" t="s">
        <v>1267</v>
      </c>
      <c r="J424" s="334">
        <v>0.9</v>
      </c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4"/>
      <c r="AD424" s="194"/>
      <c r="AE424" s="194"/>
      <c r="AF424" s="194"/>
      <c r="AG424" s="194"/>
      <c r="AH424" s="194"/>
      <c r="AI424" s="194"/>
      <c r="AJ424" s="194"/>
      <c r="AK424" s="194"/>
      <c r="AL424" s="194"/>
      <c r="AM424" s="194"/>
      <c r="AN424" s="194"/>
      <c r="AO424" s="194"/>
      <c r="AP424" s="194"/>
      <c r="AQ424" s="194"/>
      <c r="AR424" s="194"/>
      <c r="AS424" s="194"/>
      <c r="AT424" s="194"/>
      <c r="AU424" s="194"/>
      <c r="AV424" s="194"/>
      <c r="AW424" s="194"/>
      <c r="AX424" s="194"/>
      <c r="AY424" s="194"/>
      <c r="AZ424" s="194"/>
      <c r="BA424" s="194"/>
      <c r="BB424" s="194"/>
      <c r="BC424" s="194"/>
      <c r="BD424" s="194"/>
      <c r="BE424" s="194"/>
      <c r="BF424" s="194"/>
      <c r="BG424" s="194"/>
      <c r="BH424" s="194"/>
      <c r="BI424" s="194"/>
      <c r="BJ424" s="194"/>
    </row>
    <row r="425" spans="1:62" s="197" customFormat="1">
      <c r="A425" s="333"/>
      <c r="B425" s="333"/>
      <c r="C425" s="333"/>
      <c r="D425" s="333"/>
      <c r="E425" s="333" t="s">
        <v>1268</v>
      </c>
      <c r="F425" s="334">
        <v>1.1599999999999999</v>
      </c>
      <c r="G425" s="333"/>
      <c r="H425" s="434" t="s">
        <v>1269</v>
      </c>
      <c r="I425" s="434"/>
      <c r="J425" s="334">
        <v>5.47</v>
      </c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  <c r="AC425" s="194"/>
      <c r="AD425" s="194"/>
      <c r="AE425" s="194"/>
      <c r="AF425" s="194"/>
      <c r="AG425" s="194"/>
      <c r="AH425" s="194"/>
      <c r="AI425" s="194"/>
      <c r="AJ425" s="194"/>
      <c r="AK425" s="194"/>
      <c r="AL425" s="194"/>
      <c r="AM425" s="194"/>
      <c r="AN425" s="194"/>
      <c r="AO425" s="194"/>
      <c r="AP425" s="194"/>
      <c r="AQ425" s="194"/>
      <c r="AR425" s="194"/>
      <c r="AS425" s="194"/>
      <c r="AT425" s="194"/>
      <c r="AU425" s="194"/>
      <c r="AV425" s="194"/>
      <c r="AW425" s="194"/>
      <c r="AX425" s="194"/>
      <c r="AY425" s="194"/>
      <c r="AZ425" s="194"/>
      <c r="BA425" s="194"/>
      <c r="BB425" s="194"/>
      <c r="BC425" s="194"/>
      <c r="BD425" s="194"/>
      <c r="BE425" s="194"/>
      <c r="BF425" s="194"/>
      <c r="BG425" s="194"/>
      <c r="BH425" s="194"/>
      <c r="BI425" s="194"/>
      <c r="BJ425" s="194"/>
    </row>
    <row r="426" spans="1:62" s="197" customFormat="1" ht="30" customHeight="1" thickBot="1">
      <c r="A426" s="335"/>
      <c r="B426" s="335"/>
      <c r="C426" s="335"/>
      <c r="D426" s="335"/>
      <c r="E426" s="335"/>
      <c r="F426" s="335"/>
      <c r="G426" s="335" t="s">
        <v>1270</v>
      </c>
      <c r="H426" s="336">
        <v>75</v>
      </c>
      <c r="I426" s="335" t="s">
        <v>1271</v>
      </c>
      <c r="J426" s="337">
        <v>410.25</v>
      </c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  <c r="AC426" s="194"/>
      <c r="AD426" s="194"/>
      <c r="AE426" s="194"/>
      <c r="AF426" s="194"/>
      <c r="AG426" s="194"/>
      <c r="AH426" s="194"/>
      <c r="AI426" s="194"/>
      <c r="AJ426" s="194"/>
      <c r="AK426" s="194"/>
      <c r="AL426" s="194"/>
      <c r="AM426" s="194"/>
      <c r="AN426" s="194"/>
      <c r="AO426" s="194"/>
      <c r="AP426" s="194"/>
      <c r="AQ426" s="194"/>
      <c r="AR426" s="194"/>
      <c r="AS426" s="194"/>
      <c r="AT426" s="194"/>
      <c r="AU426" s="194"/>
      <c r="AV426" s="194"/>
      <c r="AW426" s="194"/>
      <c r="AX426" s="194"/>
      <c r="AY426" s="194"/>
      <c r="AZ426" s="194"/>
      <c r="BA426" s="194"/>
      <c r="BB426" s="194"/>
      <c r="BC426" s="194"/>
      <c r="BD426" s="194"/>
      <c r="BE426" s="194"/>
      <c r="BF426" s="194"/>
      <c r="BG426" s="194"/>
      <c r="BH426" s="194"/>
      <c r="BI426" s="194"/>
      <c r="BJ426" s="194"/>
    </row>
    <row r="427" spans="1:62" s="197" customFormat="1" ht="0.95" customHeight="1" thickTop="1">
      <c r="A427" s="338"/>
      <c r="B427" s="338"/>
      <c r="C427" s="338"/>
      <c r="D427" s="338"/>
      <c r="E427" s="338"/>
      <c r="F427" s="338"/>
      <c r="G427" s="338"/>
      <c r="H427" s="338"/>
      <c r="I427" s="338"/>
      <c r="J427" s="338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  <c r="AC427" s="194"/>
      <c r="AD427" s="194"/>
      <c r="AE427" s="194"/>
      <c r="AF427" s="194"/>
      <c r="AG427" s="194"/>
      <c r="AH427" s="194"/>
      <c r="AI427" s="194"/>
      <c r="AJ427" s="194"/>
      <c r="AK427" s="194"/>
      <c r="AL427" s="194"/>
      <c r="AM427" s="194"/>
      <c r="AN427" s="194"/>
      <c r="AO427" s="194"/>
      <c r="AP427" s="194"/>
      <c r="AQ427" s="194"/>
      <c r="AR427" s="194"/>
      <c r="AS427" s="194"/>
      <c r="AT427" s="194"/>
      <c r="AU427" s="194"/>
      <c r="AV427" s="194"/>
      <c r="AW427" s="194"/>
      <c r="AX427" s="194"/>
      <c r="AY427" s="194"/>
      <c r="AZ427" s="194"/>
      <c r="BA427" s="194"/>
      <c r="BB427" s="194"/>
      <c r="BC427" s="194"/>
      <c r="BD427" s="194"/>
      <c r="BE427" s="194"/>
      <c r="BF427" s="194"/>
      <c r="BG427" s="194"/>
      <c r="BH427" s="194"/>
      <c r="BI427" s="194"/>
      <c r="BJ427" s="194"/>
    </row>
    <row r="428" spans="1:62" s="197" customFormat="1" ht="18" customHeight="1">
      <c r="A428" s="320" t="s">
        <v>293</v>
      </c>
      <c r="B428" s="321" t="s">
        <v>151</v>
      </c>
      <c r="C428" s="320" t="s">
        <v>152</v>
      </c>
      <c r="D428" s="320" t="s">
        <v>120</v>
      </c>
      <c r="E428" s="435" t="s">
        <v>386</v>
      </c>
      <c r="F428" s="435"/>
      <c r="G428" s="322" t="s">
        <v>153</v>
      </c>
      <c r="H428" s="321" t="s">
        <v>154</v>
      </c>
      <c r="I428" s="321" t="s">
        <v>1025</v>
      </c>
      <c r="J428" s="344" t="s">
        <v>157</v>
      </c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4"/>
      <c r="AD428" s="194"/>
      <c r="AE428" s="194"/>
      <c r="AF428" s="194"/>
      <c r="AG428" s="194"/>
      <c r="AH428" s="194"/>
      <c r="AI428" s="194"/>
      <c r="AJ428" s="194"/>
      <c r="AK428" s="194"/>
      <c r="AL428" s="194"/>
      <c r="AM428" s="194"/>
      <c r="AN428" s="194"/>
      <c r="AO428" s="194"/>
      <c r="AP428" s="194"/>
      <c r="AQ428" s="194"/>
      <c r="AR428" s="194"/>
      <c r="AS428" s="194"/>
      <c r="AT428" s="194"/>
      <c r="AU428" s="194"/>
      <c r="AV428" s="194"/>
      <c r="AW428" s="194"/>
      <c r="AX428" s="194"/>
      <c r="AY428" s="194"/>
      <c r="AZ428" s="194"/>
      <c r="BA428" s="194"/>
      <c r="BB428" s="194"/>
      <c r="BC428" s="194"/>
      <c r="BD428" s="194"/>
      <c r="BE428" s="194"/>
      <c r="BF428" s="194"/>
      <c r="BG428" s="194"/>
      <c r="BH428" s="194"/>
      <c r="BI428" s="194"/>
      <c r="BJ428" s="194"/>
    </row>
    <row r="429" spans="1:62" s="197" customFormat="1" ht="39" customHeight="1">
      <c r="A429" s="323" t="s">
        <v>1260</v>
      </c>
      <c r="B429" s="324" t="s">
        <v>294</v>
      </c>
      <c r="C429" s="323" t="s">
        <v>162</v>
      </c>
      <c r="D429" s="323" t="s">
        <v>295</v>
      </c>
      <c r="E429" s="438" t="s">
        <v>1109</v>
      </c>
      <c r="F429" s="438"/>
      <c r="G429" s="325" t="s">
        <v>204</v>
      </c>
      <c r="H429" s="326">
        <v>1</v>
      </c>
      <c r="I429" s="327">
        <v>25.51</v>
      </c>
      <c r="J429" s="345">
        <v>25.51</v>
      </c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  <c r="AC429" s="194"/>
      <c r="AD429" s="194"/>
      <c r="AE429" s="194"/>
      <c r="AF429" s="194"/>
      <c r="AG429" s="194"/>
      <c r="AH429" s="194"/>
      <c r="AI429" s="194"/>
      <c r="AJ429" s="194"/>
      <c r="AK429" s="194"/>
      <c r="AL429" s="194"/>
      <c r="AM429" s="194"/>
      <c r="AN429" s="194"/>
      <c r="AO429" s="194"/>
      <c r="AP429" s="194"/>
      <c r="AQ429" s="194"/>
      <c r="AR429" s="194"/>
      <c r="AS429" s="194"/>
      <c r="AT429" s="194"/>
      <c r="AU429" s="194"/>
      <c r="AV429" s="194"/>
      <c r="AW429" s="194"/>
      <c r="AX429" s="194"/>
      <c r="AY429" s="194"/>
      <c r="AZ429" s="194"/>
      <c r="BA429" s="194"/>
      <c r="BB429" s="194"/>
      <c r="BC429" s="194"/>
      <c r="BD429" s="194"/>
      <c r="BE429" s="194"/>
      <c r="BF429" s="194"/>
      <c r="BG429" s="194"/>
      <c r="BH429" s="194"/>
      <c r="BI429" s="194"/>
      <c r="BJ429" s="194"/>
    </row>
    <row r="430" spans="1:62" s="197" customFormat="1" ht="26.1" customHeight="1">
      <c r="A430" s="328" t="s">
        <v>1261</v>
      </c>
      <c r="B430" s="329" t="s">
        <v>1392</v>
      </c>
      <c r="C430" s="328" t="s">
        <v>162</v>
      </c>
      <c r="D430" s="328" t="s">
        <v>1393</v>
      </c>
      <c r="E430" s="439" t="s">
        <v>1038</v>
      </c>
      <c r="F430" s="439"/>
      <c r="G430" s="330" t="s">
        <v>168</v>
      </c>
      <c r="H430" s="331">
        <v>0.2727</v>
      </c>
      <c r="I430" s="332">
        <v>20.329999999999998</v>
      </c>
      <c r="J430" s="346">
        <v>5.54</v>
      </c>
      <c r="K430" s="194"/>
      <c r="L430" s="194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  <c r="AC430" s="194"/>
      <c r="AD430" s="194"/>
      <c r="AE430" s="194"/>
      <c r="AF430" s="194"/>
      <c r="AG430" s="194"/>
      <c r="AH430" s="194"/>
      <c r="AI430" s="194"/>
      <c r="AJ430" s="194"/>
      <c r="AK430" s="194"/>
      <c r="AL430" s="194"/>
      <c r="AM430" s="194"/>
      <c r="AN430" s="194"/>
      <c r="AO430" s="194"/>
      <c r="AP430" s="194"/>
      <c r="AQ430" s="194"/>
      <c r="AR430" s="194"/>
      <c r="AS430" s="194"/>
      <c r="AT430" s="194"/>
      <c r="AU430" s="194"/>
      <c r="AV430" s="194"/>
      <c r="AW430" s="194"/>
      <c r="AX430" s="194"/>
      <c r="AY430" s="194"/>
      <c r="AZ430" s="194"/>
      <c r="BA430" s="194"/>
      <c r="BB430" s="194"/>
      <c r="BC430" s="194"/>
      <c r="BD430" s="194"/>
      <c r="BE430" s="194"/>
      <c r="BF430" s="194"/>
      <c r="BG430" s="194"/>
      <c r="BH430" s="194"/>
      <c r="BI430" s="194"/>
      <c r="BJ430" s="194"/>
    </row>
    <row r="431" spans="1:62" s="197" customFormat="1" ht="24" customHeight="1">
      <c r="A431" s="328" t="s">
        <v>1261</v>
      </c>
      <c r="B431" s="329" t="s">
        <v>1394</v>
      </c>
      <c r="C431" s="328" t="s">
        <v>162</v>
      </c>
      <c r="D431" s="328" t="s">
        <v>1395</v>
      </c>
      <c r="E431" s="439" t="s">
        <v>1038</v>
      </c>
      <c r="F431" s="439"/>
      <c r="G431" s="330" t="s">
        <v>168</v>
      </c>
      <c r="H431" s="331">
        <v>0.2727</v>
      </c>
      <c r="I431" s="332">
        <v>25.87</v>
      </c>
      <c r="J431" s="346">
        <v>7.05</v>
      </c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  <c r="AC431" s="194"/>
      <c r="AD431" s="194"/>
      <c r="AE431" s="194"/>
      <c r="AF431" s="194"/>
      <c r="AG431" s="194"/>
      <c r="AH431" s="194"/>
      <c r="AI431" s="194"/>
      <c r="AJ431" s="194"/>
      <c r="AK431" s="194"/>
      <c r="AL431" s="194"/>
      <c r="AM431" s="194"/>
      <c r="AN431" s="194"/>
      <c r="AO431" s="194"/>
      <c r="AP431" s="194"/>
      <c r="AQ431" s="194"/>
      <c r="AR431" s="194"/>
      <c r="AS431" s="194"/>
      <c r="AT431" s="194"/>
      <c r="AU431" s="194"/>
      <c r="AV431" s="194"/>
      <c r="AW431" s="194"/>
      <c r="AX431" s="194"/>
      <c r="AY431" s="194"/>
      <c r="AZ431" s="194"/>
      <c r="BA431" s="194"/>
      <c r="BB431" s="194"/>
      <c r="BC431" s="194"/>
      <c r="BD431" s="194"/>
      <c r="BE431" s="194"/>
      <c r="BF431" s="194"/>
      <c r="BG431" s="194"/>
      <c r="BH431" s="194"/>
      <c r="BI431" s="194"/>
      <c r="BJ431" s="194"/>
    </row>
    <row r="432" spans="1:62" s="197" customFormat="1" ht="26.1" customHeight="1">
      <c r="A432" s="328" t="s">
        <v>1264</v>
      </c>
      <c r="B432" s="329" t="s">
        <v>589</v>
      </c>
      <c r="C432" s="328" t="s">
        <v>162</v>
      </c>
      <c r="D432" s="328" t="s">
        <v>590</v>
      </c>
      <c r="E432" s="439" t="s">
        <v>422</v>
      </c>
      <c r="F432" s="439"/>
      <c r="G432" s="330" t="s">
        <v>204</v>
      </c>
      <c r="H432" s="331">
        <v>1</v>
      </c>
      <c r="I432" s="332">
        <v>12.18</v>
      </c>
      <c r="J432" s="346">
        <v>12.18</v>
      </c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  <c r="AC432" s="194"/>
      <c r="AD432" s="194"/>
      <c r="AE432" s="194"/>
      <c r="AF432" s="194"/>
      <c r="AG432" s="194"/>
      <c r="AH432" s="194"/>
      <c r="AI432" s="194"/>
      <c r="AJ432" s="194"/>
      <c r="AK432" s="194"/>
      <c r="AL432" s="194"/>
      <c r="AM432" s="194"/>
      <c r="AN432" s="194"/>
      <c r="AO432" s="194"/>
      <c r="AP432" s="194"/>
      <c r="AQ432" s="194"/>
      <c r="AR432" s="194"/>
      <c r="AS432" s="194"/>
      <c r="AT432" s="194"/>
      <c r="AU432" s="194"/>
      <c r="AV432" s="194"/>
      <c r="AW432" s="194"/>
      <c r="AX432" s="194"/>
      <c r="AY432" s="194"/>
      <c r="AZ432" s="194"/>
      <c r="BA432" s="194"/>
      <c r="BB432" s="194"/>
      <c r="BC432" s="194"/>
      <c r="BD432" s="194"/>
      <c r="BE432" s="194"/>
      <c r="BF432" s="194"/>
      <c r="BG432" s="194"/>
      <c r="BH432" s="194"/>
      <c r="BI432" s="194"/>
      <c r="BJ432" s="194"/>
    </row>
    <row r="433" spans="1:62" s="197" customFormat="1" ht="39" customHeight="1">
      <c r="A433" s="328" t="s">
        <v>1264</v>
      </c>
      <c r="B433" s="329" t="s">
        <v>851</v>
      </c>
      <c r="C433" s="328" t="s">
        <v>162</v>
      </c>
      <c r="D433" s="328" t="s">
        <v>852</v>
      </c>
      <c r="E433" s="439" t="s">
        <v>422</v>
      </c>
      <c r="F433" s="439"/>
      <c r="G433" s="330" t="s">
        <v>204</v>
      </c>
      <c r="H433" s="331">
        <v>2</v>
      </c>
      <c r="I433" s="332">
        <v>0.37</v>
      </c>
      <c r="J433" s="346">
        <v>0.74</v>
      </c>
      <c r="K433" s="194"/>
      <c r="L433" s="194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  <c r="AC433" s="194"/>
      <c r="AD433" s="194"/>
      <c r="AE433" s="194"/>
      <c r="AF433" s="194"/>
      <c r="AG433" s="194"/>
      <c r="AH433" s="194"/>
      <c r="AI433" s="194"/>
      <c r="AJ433" s="194"/>
      <c r="AK433" s="194"/>
      <c r="AL433" s="194"/>
      <c r="AM433" s="194"/>
      <c r="AN433" s="194"/>
      <c r="AO433" s="194"/>
      <c r="AP433" s="194"/>
      <c r="AQ433" s="194"/>
      <c r="AR433" s="194"/>
      <c r="AS433" s="194"/>
      <c r="AT433" s="194"/>
      <c r="AU433" s="194"/>
      <c r="AV433" s="194"/>
      <c r="AW433" s="194"/>
      <c r="AX433" s="194"/>
      <c r="AY433" s="194"/>
      <c r="AZ433" s="194"/>
      <c r="BA433" s="194"/>
      <c r="BB433" s="194"/>
      <c r="BC433" s="194"/>
      <c r="BD433" s="194"/>
      <c r="BE433" s="194"/>
      <c r="BF433" s="194"/>
      <c r="BG433" s="194"/>
      <c r="BH433" s="194"/>
      <c r="BI433" s="194"/>
      <c r="BJ433" s="194"/>
    </row>
    <row r="434" spans="1:62" s="197" customFormat="1">
      <c r="A434" s="333"/>
      <c r="B434" s="333"/>
      <c r="C434" s="333"/>
      <c r="D434" s="333"/>
      <c r="E434" s="333" t="s">
        <v>1265</v>
      </c>
      <c r="F434" s="334">
        <v>4.5492005933739907</v>
      </c>
      <c r="G434" s="333" t="s">
        <v>1266</v>
      </c>
      <c r="H434" s="334">
        <v>3.73</v>
      </c>
      <c r="I434" s="333" t="s">
        <v>1267</v>
      </c>
      <c r="J434" s="334">
        <v>8.2799999999999994</v>
      </c>
      <c r="K434" s="194"/>
      <c r="L434" s="194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  <c r="AC434" s="194"/>
      <c r="AD434" s="194"/>
      <c r="AE434" s="194"/>
      <c r="AF434" s="194"/>
      <c r="AG434" s="194"/>
      <c r="AH434" s="194"/>
      <c r="AI434" s="194"/>
      <c r="AJ434" s="194"/>
      <c r="AK434" s="194"/>
      <c r="AL434" s="194"/>
      <c r="AM434" s="194"/>
      <c r="AN434" s="194"/>
      <c r="AO434" s="194"/>
      <c r="AP434" s="194"/>
      <c r="AQ434" s="194"/>
      <c r="AR434" s="194"/>
      <c r="AS434" s="194"/>
      <c r="AT434" s="194"/>
      <c r="AU434" s="194"/>
      <c r="AV434" s="194"/>
      <c r="AW434" s="194"/>
      <c r="AX434" s="194"/>
      <c r="AY434" s="194"/>
      <c r="AZ434" s="194"/>
      <c r="BA434" s="194"/>
      <c r="BB434" s="194"/>
      <c r="BC434" s="194"/>
      <c r="BD434" s="194"/>
      <c r="BE434" s="194"/>
      <c r="BF434" s="194"/>
      <c r="BG434" s="194"/>
      <c r="BH434" s="194"/>
      <c r="BI434" s="194"/>
      <c r="BJ434" s="194"/>
    </row>
    <row r="435" spans="1:62" s="197" customFormat="1">
      <c r="A435" s="333"/>
      <c r="B435" s="333"/>
      <c r="C435" s="333"/>
      <c r="D435" s="333"/>
      <c r="E435" s="333" t="s">
        <v>1268</v>
      </c>
      <c r="F435" s="334">
        <v>6.86</v>
      </c>
      <c r="G435" s="333"/>
      <c r="H435" s="434" t="s">
        <v>1269</v>
      </c>
      <c r="I435" s="434"/>
      <c r="J435" s="334">
        <v>32.369999999999997</v>
      </c>
      <c r="K435" s="194"/>
      <c r="L435" s="194"/>
      <c r="M435" s="194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  <c r="AA435" s="194"/>
      <c r="AB435" s="194"/>
      <c r="AC435" s="194"/>
      <c r="AD435" s="194"/>
      <c r="AE435" s="194"/>
      <c r="AF435" s="194"/>
      <c r="AG435" s="194"/>
      <c r="AH435" s="194"/>
      <c r="AI435" s="194"/>
      <c r="AJ435" s="194"/>
      <c r="AK435" s="194"/>
      <c r="AL435" s="194"/>
      <c r="AM435" s="194"/>
      <c r="AN435" s="194"/>
      <c r="AO435" s="194"/>
      <c r="AP435" s="194"/>
      <c r="AQ435" s="194"/>
      <c r="AR435" s="194"/>
      <c r="AS435" s="194"/>
      <c r="AT435" s="194"/>
      <c r="AU435" s="194"/>
      <c r="AV435" s="194"/>
      <c r="AW435" s="194"/>
      <c r="AX435" s="194"/>
      <c r="AY435" s="194"/>
      <c r="AZ435" s="194"/>
      <c r="BA435" s="194"/>
      <c r="BB435" s="194"/>
      <c r="BC435" s="194"/>
      <c r="BD435" s="194"/>
      <c r="BE435" s="194"/>
      <c r="BF435" s="194"/>
      <c r="BG435" s="194"/>
      <c r="BH435" s="194"/>
      <c r="BI435" s="194"/>
      <c r="BJ435" s="194"/>
    </row>
    <row r="436" spans="1:62" s="197" customFormat="1" ht="30" customHeight="1" thickBot="1">
      <c r="A436" s="335"/>
      <c r="B436" s="335"/>
      <c r="C436" s="335"/>
      <c r="D436" s="335"/>
      <c r="E436" s="335"/>
      <c r="F436" s="335"/>
      <c r="G436" s="335" t="s">
        <v>1270</v>
      </c>
      <c r="H436" s="336">
        <v>8</v>
      </c>
      <c r="I436" s="335" t="s">
        <v>1271</v>
      </c>
      <c r="J436" s="337">
        <v>258.95999999999998</v>
      </c>
      <c r="K436" s="194"/>
      <c r="L436" s="194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  <c r="AA436" s="194"/>
      <c r="AB436" s="194"/>
      <c r="AC436" s="194"/>
      <c r="AD436" s="194"/>
      <c r="AE436" s="194"/>
      <c r="AF436" s="194"/>
      <c r="AG436" s="194"/>
      <c r="AH436" s="194"/>
      <c r="AI436" s="194"/>
      <c r="AJ436" s="194"/>
      <c r="AK436" s="194"/>
      <c r="AL436" s="194"/>
      <c r="AM436" s="194"/>
      <c r="AN436" s="194"/>
      <c r="AO436" s="194"/>
      <c r="AP436" s="194"/>
      <c r="AQ436" s="194"/>
      <c r="AR436" s="194"/>
      <c r="AS436" s="194"/>
      <c r="AT436" s="194"/>
      <c r="AU436" s="194"/>
      <c r="AV436" s="194"/>
      <c r="AW436" s="194"/>
      <c r="AX436" s="194"/>
      <c r="AY436" s="194"/>
      <c r="AZ436" s="194"/>
      <c r="BA436" s="194"/>
      <c r="BB436" s="194"/>
      <c r="BC436" s="194"/>
      <c r="BD436" s="194"/>
      <c r="BE436" s="194"/>
      <c r="BF436" s="194"/>
      <c r="BG436" s="194"/>
      <c r="BH436" s="194"/>
      <c r="BI436" s="194"/>
      <c r="BJ436" s="194"/>
    </row>
    <row r="437" spans="1:62" s="197" customFormat="1" ht="0.95" customHeight="1" thickTop="1">
      <c r="A437" s="338"/>
      <c r="B437" s="338"/>
      <c r="C437" s="338"/>
      <c r="D437" s="338"/>
      <c r="E437" s="338"/>
      <c r="F437" s="338"/>
      <c r="G437" s="338"/>
      <c r="H437" s="338"/>
      <c r="I437" s="338"/>
      <c r="J437" s="338"/>
      <c r="K437" s="194"/>
      <c r="L437" s="194"/>
      <c r="M437" s="194"/>
      <c r="N437" s="194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  <c r="AA437" s="194"/>
      <c r="AB437" s="194"/>
      <c r="AC437" s="194"/>
      <c r="AD437" s="194"/>
      <c r="AE437" s="194"/>
      <c r="AF437" s="194"/>
      <c r="AG437" s="194"/>
      <c r="AH437" s="194"/>
      <c r="AI437" s="194"/>
      <c r="AJ437" s="194"/>
      <c r="AK437" s="194"/>
      <c r="AL437" s="194"/>
      <c r="AM437" s="194"/>
      <c r="AN437" s="194"/>
      <c r="AO437" s="194"/>
      <c r="AP437" s="194"/>
      <c r="AQ437" s="194"/>
      <c r="AR437" s="194"/>
      <c r="AS437" s="194"/>
      <c r="AT437" s="194"/>
      <c r="AU437" s="194"/>
      <c r="AV437" s="194"/>
      <c r="AW437" s="194"/>
      <c r="AX437" s="194"/>
      <c r="AY437" s="194"/>
      <c r="AZ437" s="194"/>
      <c r="BA437" s="194"/>
      <c r="BB437" s="194"/>
      <c r="BC437" s="194"/>
      <c r="BD437" s="194"/>
      <c r="BE437" s="194"/>
      <c r="BF437" s="194"/>
      <c r="BG437" s="194"/>
      <c r="BH437" s="194"/>
      <c r="BI437" s="194"/>
      <c r="BJ437" s="194"/>
    </row>
    <row r="438" spans="1:62" s="197" customFormat="1" ht="18" customHeight="1">
      <c r="A438" s="320" t="s">
        <v>296</v>
      </c>
      <c r="B438" s="321" t="s">
        <v>151</v>
      </c>
      <c r="C438" s="320" t="s">
        <v>152</v>
      </c>
      <c r="D438" s="320" t="s">
        <v>120</v>
      </c>
      <c r="E438" s="435" t="s">
        <v>386</v>
      </c>
      <c r="F438" s="435"/>
      <c r="G438" s="322" t="s">
        <v>153</v>
      </c>
      <c r="H438" s="321" t="s">
        <v>154</v>
      </c>
      <c r="I438" s="321" t="s">
        <v>1025</v>
      </c>
      <c r="J438" s="344" t="s">
        <v>157</v>
      </c>
      <c r="K438" s="194"/>
      <c r="L438" s="194"/>
      <c r="M438" s="194"/>
      <c r="N438" s="194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  <c r="AA438" s="194"/>
      <c r="AB438" s="194"/>
      <c r="AC438" s="194"/>
      <c r="AD438" s="194"/>
      <c r="AE438" s="194"/>
      <c r="AF438" s="194"/>
      <c r="AG438" s="194"/>
      <c r="AH438" s="194"/>
      <c r="AI438" s="194"/>
      <c r="AJ438" s="194"/>
      <c r="AK438" s="194"/>
      <c r="AL438" s="194"/>
      <c r="AM438" s="194"/>
      <c r="AN438" s="194"/>
      <c r="AO438" s="194"/>
      <c r="AP438" s="194"/>
      <c r="AQ438" s="194"/>
      <c r="AR438" s="194"/>
      <c r="AS438" s="194"/>
      <c r="AT438" s="194"/>
      <c r="AU438" s="194"/>
      <c r="AV438" s="194"/>
      <c r="AW438" s="194"/>
      <c r="AX438" s="194"/>
      <c r="AY438" s="194"/>
      <c r="AZ438" s="194"/>
      <c r="BA438" s="194"/>
      <c r="BB438" s="194"/>
      <c r="BC438" s="194"/>
      <c r="BD438" s="194"/>
      <c r="BE438" s="194"/>
      <c r="BF438" s="194"/>
      <c r="BG438" s="194"/>
      <c r="BH438" s="194"/>
      <c r="BI438" s="194"/>
      <c r="BJ438" s="194"/>
    </row>
    <row r="439" spans="1:62" s="197" customFormat="1" ht="24" customHeight="1">
      <c r="A439" s="323" t="s">
        <v>1260</v>
      </c>
      <c r="B439" s="324" t="s">
        <v>297</v>
      </c>
      <c r="C439" s="323" t="s">
        <v>298</v>
      </c>
      <c r="D439" s="323" t="s">
        <v>299</v>
      </c>
      <c r="E439" s="438">
        <v>7</v>
      </c>
      <c r="F439" s="438"/>
      <c r="G439" s="325" t="s">
        <v>196</v>
      </c>
      <c r="H439" s="326">
        <v>1</v>
      </c>
      <c r="I439" s="327">
        <v>4.57</v>
      </c>
      <c r="J439" s="345">
        <v>4.57</v>
      </c>
      <c r="K439" s="194"/>
      <c r="L439" s="194"/>
      <c r="M439" s="194"/>
      <c r="N439" s="194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  <c r="AA439" s="194"/>
      <c r="AB439" s="194"/>
      <c r="AC439" s="194"/>
      <c r="AD439" s="194"/>
      <c r="AE439" s="194"/>
      <c r="AF439" s="194"/>
      <c r="AG439" s="194"/>
      <c r="AH439" s="194"/>
      <c r="AI439" s="194"/>
      <c r="AJ439" s="194"/>
      <c r="AK439" s="194"/>
      <c r="AL439" s="194"/>
      <c r="AM439" s="194"/>
      <c r="AN439" s="194"/>
      <c r="AO439" s="194"/>
      <c r="AP439" s="194"/>
      <c r="AQ439" s="194"/>
      <c r="AR439" s="194"/>
      <c r="AS439" s="194"/>
      <c r="AT439" s="194"/>
      <c r="AU439" s="194"/>
      <c r="AV439" s="194"/>
      <c r="AW439" s="194"/>
      <c r="AX439" s="194"/>
      <c r="AY439" s="194"/>
      <c r="AZ439" s="194"/>
      <c r="BA439" s="194"/>
      <c r="BB439" s="194"/>
      <c r="BC439" s="194"/>
      <c r="BD439" s="194"/>
      <c r="BE439" s="194"/>
      <c r="BF439" s="194"/>
      <c r="BG439" s="194"/>
      <c r="BH439" s="194"/>
      <c r="BI439" s="194"/>
      <c r="BJ439" s="194"/>
    </row>
    <row r="440" spans="1:62" s="197" customFormat="1" ht="24" customHeight="1">
      <c r="A440" s="328" t="s">
        <v>1264</v>
      </c>
      <c r="B440" s="329" t="s">
        <v>756</v>
      </c>
      <c r="C440" s="328" t="s">
        <v>298</v>
      </c>
      <c r="D440" s="328" t="s">
        <v>564</v>
      </c>
      <c r="E440" s="439" t="s">
        <v>401</v>
      </c>
      <c r="F440" s="439"/>
      <c r="G440" s="330" t="s">
        <v>260</v>
      </c>
      <c r="H440" s="331">
        <v>0.08</v>
      </c>
      <c r="I440" s="332">
        <v>12.67</v>
      </c>
      <c r="J440" s="346">
        <v>1.01</v>
      </c>
      <c r="K440" s="194"/>
      <c r="L440" s="194"/>
      <c r="M440" s="194"/>
      <c r="N440" s="194"/>
      <c r="O440" s="194"/>
      <c r="P440" s="194"/>
      <c r="Q440" s="194"/>
      <c r="R440" s="194"/>
      <c r="S440" s="194"/>
      <c r="T440" s="194"/>
      <c r="U440" s="194"/>
      <c r="V440" s="194"/>
      <c r="W440" s="194"/>
      <c r="X440" s="194"/>
      <c r="Y440" s="194"/>
      <c r="Z440" s="194"/>
      <c r="AA440" s="194"/>
      <c r="AB440" s="194"/>
      <c r="AC440" s="194"/>
      <c r="AD440" s="194"/>
      <c r="AE440" s="194"/>
      <c r="AF440" s="194"/>
      <c r="AG440" s="194"/>
      <c r="AH440" s="194"/>
      <c r="AI440" s="194"/>
      <c r="AJ440" s="194"/>
      <c r="AK440" s="194"/>
      <c r="AL440" s="194"/>
      <c r="AM440" s="194"/>
      <c r="AN440" s="194"/>
      <c r="AO440" s="194"/>
      <c r="AP440" s="194"/>
      <c r="AQ440" s="194"/>
      <c r="AR440" s="194"/>
      <c r="AS440" s="194"/>
      <c r="AT440" s="194"/>
      <c r="AU440" s="194"/>
      <c r="AV440" s="194"/>
      <c r="AW440" s="194"/>
      <c r="AX440" s="194"/>
      <c r="AY440" s="194"/>
      <c r="AZ440" s="194"/>
      <c r="BA440" s="194"/>
      <c r="BB440" s="194"/>
      <c r="BC440" s="194"/>
      <c r="BD440" s="194"/>
      <c r="BE440" s="194"/>
      <c r="BF440" s="194"/>
      <c r="BG440" s="194"/>
      <c r="BH440" s="194"/>
      <c r="BI440" s="194"/>
      <c r="BJ440" s="194"/>
    </row>
    <row r="441" spans="1:62" s="197" customFormat="1" ht="24" customHeight="1">
      <c r="A441" s="328" t="s">
        <v>1264</v>
      </c>
      <c r="B441" s="329" t="s">
        <v>711</v>
      </c>
      <c r="C441" s="328" t="s">
        <v>298</v>
      </c>
      <c r="D441" s="328" t="s">
        <v>712</v>
      </c>
      <c r="E441" s="439" t="s">
        <v>401</v>
      </c>
      <c r="F441" s="439"/>
      <c r="G441" s="330" t="s">
        <v>260</v>
      </c>
      <c r="H441" s="331">
        <v>0.08</v>
      </c>
      <c r="I441" s="332">
        <v>18.04</v>
      </c>
      <c r="J441" s="346">
        <v>1.44</v>
      </c>
      <c r="K441" s="194"/>
      <c r="L441" s="194"/>
      <c r="M441" s="194"/>
      <c r="N441" s="194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94"/>
      <c r="Z441" s="194"/>
      <c r="AA441" s="194"/>
      <c r="AB441" s="194"/>
      <c r="AC441" s="194"/>
      <c r="AD441" s="194"/>
      <c r="AE441" s="194"/>
      <c r="AF441" s="194"/>
      <c r="AG441" s="194"/>
      <c r="AH441" s="194"/>
      <c r="AI441" s="194"/>
      <c r="AJ441" s="194"/>
      <c r="AK441" s="194"/>
      <c r="AL441" s="194"/>
      <c r="AM441" s="194"/>
      <c r="AN441" s="194"/>
      <c r="AO441" s="194"/>
      <c r="AP441" s="194"/>
      <c r="AQ441" s="194"/>
      <c r="AR441" s="194"/>
      <c r="AS441" s="194"/>
      <c r="AT441" s="194"/>
      <c r="AU441" s="194"/>
      <c r="AV441" s="194"/>
      <c r="AW441" s="194"/>
      <c r="AX441" s="194"/>
      <c r="AY441" s="194"/>
      <c r="AZ441" s="194"/>
      <c r="BA441" s="194"/>
      <c r="BB441" s="194"/>
      <c r="BC441" s="194"/>
      <c r="BD441" s="194"/>
      <c r="BE441" s="194"/>
      <c r="BF441" s="194"/>
      <c r="BG441" s="194"/>
      <c r="BH441" s="194"/>
      <c r="BI441" s="194"/>
      <c r="BJ441" s="194"/>
    </row>
    <row r="442" spans="1:62" s="197" customFormat="1" ht="24" customHeight="1">
      <c r="A442" s="328" t="s">
        <v>1264</v>
      </c>
      <c r="B442" s="329" t="s">
        <v>683</v>
      </c>
      <c r="C442" s="328" t="s">
        <v>298</v>
      </c>
      <c r="D442" s="328" t="s">
        <v>684</v>
      </c>
      <c r="E442" s="439" t="s">
        <v>422</v>
      </c>
      <c r="F442" s="439"/>
      <c r="G442" s="330" t="s">
        <v>196</v>
      </c>
      <c r="H442" s="331">
        <v>1</v>
      </c>
      <c r="I442" s="332">
        <v>2.12</v>
      </c>
      <c r="J442" s="346">
        <v>2.12</v>
      </c>
      <c r="K442" s="194"/>
      <c r="L442" s="194"/>
      <c r="M442" s="194"/>
      <c r="N442" s="194"/>
      <c r="O442" s="194"/>
      <c r="P442" s="194"/>
      <c r="Q442" s="194"/>
      <c r="R442" s="194"/>
      <c r="S442" s="194"/>
      <c r="T442" s="194"/>
      <c r="U442" s="194"/>
      <c r="V442" s="194"/>
      <c r="W442" s="194"/>
      <c r="X442" s="194"/>
      <c r="Y442" s="194"/>
      <c r="Z442" s="194"/>
      <c r="AA442" s="194"/>
      <c r="AB442" s="194"/>
      <c r="AC442" s="194"/>
      <c r="AD442" s="194"/>
      <c r="AE442" s="194"/>
      <c r="AF442" s="194"/>
      <c r="AG442" s="194"/>
      <c r="AH442" s="194"/>
      <c r="AI442" s="194"/>
      <c r="AJ442" s="194"/>
      <c r="AK442" s="194"/>
      <c r="AL442" s="194"/>
      <c r="AM442" s="194"/>
      <c r="AN442" s="194"/>
      <c r="AO442" s="194"/>
      <c r="AP442" s="194"/>
      <c r="AQ442" s="194"/>
      <c r="AR442" s="194"/>
      <c r="AS442" s="194"/>
      <c r="AT442" s="194"/>
      <c r="AU442" s="194"/>
      <c r="AV442" s="194"/>
      <c r="AW442" s="194"/>
      <c r="AX442" s="194"/>
      <c r="AY442" s="194"/>
      <c r="AZ442" s="194"/>
      <c r="BA442" s="194"/>
      <c r="BB442" s="194"/>
      <c r="BC442" s="194"/>
      <c r="BD442" s="194"/>
      <c r="BE442" s="194"/>
      <c r="BF442" s="194"/>
      <c r="BG442" s="194"/>
      <c r="BH442" s="194"/>
      <c r="BI442" s="194"/>
      <c r="BJ442" s="194"/>
    </row>
    <row r="443" spans="1:62" s="197" customFormat="1">
      <c r="A443" s="333"/>
      <c r="B443" s="333"/>
      <c r="C443" s="333"/>
      <c r="D443" s="333"/>
      <c r="E443" s="333" t="s">
        <v>1265</v>
      </c>
      <c r="F443" s="334">
        <v>1.3460799000000001</v>
      </c>
      <c r="G443" s="333" t="s">
        <v>1266</v>
      </c>
      <c r="H443" s="334">
        <v>1.1000000000000001</v>
      </c>
      <c r="I443" s="333" t="s">
        <v>1267</v>
      </c>
      <c r="J443" s="334">
        <v>2.4500000000000002</v>
      </c>
      <c r="K443" s="194"/>
      <c r="L443" s="194"/>
      <c r="M443" s="194"/>
      <c r="N443" s="194"/>
      <c r="O443" s="194"/>
      <c r="P443" s="194"/>
      <c r="Q443" s="194"/>
      <c r="R443" s="194"/>
      <c r="S443" s="194"/>
      <c r="T443" s="194"/>
      <c r="U443" s="194"/>
      <c r="V443" s="194"/>
      <c r="W443" s="194"/>
      <c r="X443" s="194"/>
      <c r="Y443" s="194"/>
      <c r="Z443" s="194"/>
      <c r="AA443" s="194"/>
      <c r="AB443" s="194"/>
      <c r="AC443" s="194"/>
      <c r="AD443" s="194"/>
      <c r="AE443" s="194"/>
      <c r="AF443" s="194"/>
      <c r="AG443" s="194"/>
      <c r="AH443" s="194"/>
      <c r="AI443" s="194"/>
      <c r="AJ443" s="194"/>
      <c r="AK443" s="194"/>
      <c r="AL443" s="194"/>
      <c r="AM443" s="194"/>
      <c r="AN443" s="194"/>
      <c r="AO443" s="194"/>
      <c r="AP443" s="194"/>
      <c r="AQ443" s="194"/>
      <c r="AR443" s="194"/>
      <c r="AS443" s="194"/>
      <c r="AT443" s="194"/>
      <c r="AU443" s="194"/>
      <c r="AV443" s="194"/>
      <c r="AW443" s="194"/>
      <c r="AX443" s="194"/>
      <c r="AY443" s="194"/>
      <c r="AZ443" s="194"/>
      <c r="BA443" s="194"/>
      <c r="BB443" s="194"/>
      <c r="BC443" s="194"/>
      <c r="BD443" s="194"/>
      <c r="BE443" s="194"/>
      <c r="BF443" s="194"/>
      <c r="BG443" s="194"/>
      <c r="BH443" s="194"/>
      <c r="BI443" s="194"/>
      <c r="BJ443" s="194"/>
    </row>
    <row r="444" spans="1:62" s="197" customFormat="1">
      <c r="A444" s="333"/>
      <c r="B444" s="333"/>
      <c r="C444" s="333"/>
      <c r="D444" s="333"/>
      <c r="E444" s="333" t="s">
        <v>1268</v>
      </c>
      <c r="F444" s="334">
        <v>1.23</v>
      </c>
      <c r="G444" s="333"/>
      <c r="H444" s="434" t="s">
        <v>1269</v>
      </c>
      <c r="I444" s="434"/>
      <c r="J444" s="334">
        <v>5.8</v>
      </c>
      <c r="K444" s="194"/>
      <c r="L444" s="194"/>
      <c r="M444" s="194"/>
      <c r="N444" s="194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  <c r="AA444" s="194"/>
      <c r="AB444" s="194"/>
      <c r="AC444" s="194"/>
      <c r="AD444" s="194"/>
      <c r="AE444" s="194"/>
      <c r="AF444" s="194"/>
      <c r="AG444" s="194"/>
      <c r="AH444" s="194"/>
      <c r="AI444" s="194"/>
      <c r="AJ444" s="194"/>
      <c r="AK444" s="194"/>
      <c r="AL444" s="194"/>
      <c r="AM444" s="194"/>
      <c r="AN444" s="194"/>
      <c r="AO444" s="194"/>
      <c r="AP444" s="194"/>
      <c r="AQ444" s="194"/>
      <c r="AR444" s="194"/>
      <c r="AS444" s="194"/>
      <c r="AT444" s="194"/>
      <c r="AU444" s="194"/>
      <c r="AV444" s="194"/>
      <c r="AW444" s="194"/>
      <c r="AX444" s="194"/>
      <c r="AY444" s="194"/>
      <c r="AZ444" s="194"/>
      <c r="BA444" s="194"/>
      <c r="BB444" s="194"/>
      <c r="BC444" s="194"/>
      <c r="BD444" s="194"/>
      <c r="BE444" s="194"/>
      <c r="BF444" s="194"/>
      <c r="BG444" s="194"/>
      <c r="BH444" s="194"/>
      <c r="BI444" s="194"/>
      <c r="BJ444" s="194"/>
    </row>
    <row r="445" spans="1:62" s="197" customFormat="1" ht="30" customHeight="1" thickBot="1">
      <c r="A445" s="335"/>
      <c r="B445" s="335"/>
      <c r="C445" s="335"/>
      <c r="D445" s="335"/>
      <c r="E445" s="335"/>
      <c r="F445" s="335"/>
      <c r="G445" s="335" t="s">
        <v>1270</v>
      </c>
      <c r="H445" s="336">
        <v>16</v>
      </c>
      <c r="I445" s="335" t="s">
        <v>1271</v>
      </c>
      <c r="J445" s="337">
        <v>92.8</v>
      </c>
      <c r="K445" s="194"/>
      <c r="L445" s="194"/>
      <c r="M445" s="194"/>
      <c r="N445" s="194"/>
      <c r="O445" s="194"/>
      <c r="P445" s="194"/>
      <c r="Q445" s="194"/>
      <c r="R445" s="194"/>
      <c r="S445" s="194"/>
      <c r="T445" s="194"/>
      <c r="U445" s="194"/>
      <c r="V445" s="194"/>
      <c r="W445" s="194"/>
      <c r="X445" s="194"/>
      <c r="Y445" s="194"/>
      <c r="Z445" s="194"/>
      <c r="AA445" s="194"/>
      <c r="AB445" s="194"/>
      <c r="AC445" s="194"/>
      <c r="AD445" s="194"/>
      <c r="AE445" s="194"/>
      <c r="AF445" s="194"/>
      <c r="AG445" s="194"/>
      <c r="AH445" s="194"/>
      <c r="AI445" s="194"/>
      <c r="AJ445" s="194"/>
      <c r="AK445" s="194"/>
      <c r="AL445" s="194"/>
      <c r="AM445" s="194"/>
      <c r="AN445" s="194"/>
      <c r="AO445" s="194"/>
      <c r="AP445" s="194"/>
      <c r="AQ445" s="194"/>
      <c r="AR445" s="194"/>
      <c r="AS445" s="194"/>
      <c r="AT445" s="194"/>
      <c r="AU445" s="194"/>
      <c r="AV445" s="194"/>
      <c r="AW445" s="194"/>
      <c r="AX445" s="194"/>
      <c r="AY445" s="194"/>
      <c r="AZ445" s="194"/>
      <c r="BA445" s="194"/>
      <c r="BB445" s="194"/>
      <c r="BC445" s="194"/>
      <c r="BD445" s="194"/>
      <c r="BE445" s="194"/>
      <c r="BF445" s="194"/>
      <c r="BG445" s="194"/>
      <c r="BH445" s="194"/>
      <c r="BI445" s="194"/>
      <c r="BJ445" s="194"/>
    </row>
    <row r="446" spans="1:62" s="197" customFormat="1" ht="0.95" customHeight="1" thickTop="1">
      <c r="A446" s="338"/>
      <c r="B446" s="338"/>
      <c r="C446" s="338"/>
      <c r="D446" s="338"/>
      <c r="E446" s="338"/>
      <c r="F446" s="338"/>
      <c r="G446" s="338"/>
      <c r="H446" s="338"/>
      <c r="I446" s="338"/>
      <c r="J446" s="338"/>
      <c r="K446" s="194"/>
      <c r="L446" s="194"/>
      <c r="M446" s="194"/>
      <c r="N446" s="194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94"/>
      <c r="Z446" s="194"/>
      <c r="AA446" s="194"/>
      <c r="AB446" s="194"/>
      <c r="AC446" s="194"/>
      <c r="AD446" s="194"/>
      <c r="AE446" s="194"/>
      <c r="AF446" s="194"/>
      <c r="AG446" s="194"/>
      <c r="AH446" s="194"/>
      <c r="AI446" s="194"/>
      <c r="AJ446" s="194"/>
      <c r="AK446" s="194"/>
      <c r="AL446" s="194"/>
      <c r="AM446" s="194"/>
      <c r="AN446" s="194"/>
      <c r="AO446" s="194"/>
      <c r="AP446" s="194"/>
      <c r="AQ446" s="194"/>
      <c r="AR446" s="194"/>
      <c r="AS446" s="194"/>
      <c r="AT446" s="194"/>
      <c r="AU446" s="194"/>
      <c r="AV446" s="194"/>
      <c r="AW446" s="194"/>
      <c r="AX446" s="194"/>
      <c r="AY446" s="194"/>
      <c r="AZ446" s="194"/>
      <c r="BA446" s="194"/>
      <c r="BB446" s="194"/>
      <c r="BC446" s="194"/>
      <c r="BD446" s="194"/>
      <c r="BE446" s="194"/>
      <c r="BF446" s="194"/>
      <c r="BG446" s="194"/>
      <c r="BH446" s="194"/>
      <c r="BI446" s="194"/>
      <c r="BJ446" s="194"/>
    </row>
    <row r="447" spans="1:62" s="197" customFormat="1" ht="18" customHeight="1">
      <c r="A447" s="320" t="s">
        <v>300</v>
      </c>
      <c r="B447" s="321" t="s">
        <v>151</v>
      </c>
      <c r="C447" s="320" t="s">
        <v>152</v>
      </c>
      <c r="D447" s="320" t="s">
        <v>120</v>
      </c>
      <c r="E447" s="435" t="s">
        <v>386</v>
      </c>
      <c r="F447" s="435"/>
      <c r="G447" s="322" t="s">
        <v>153</v>
      </c>
      <c r="H447" s="321" t="s">
        <v>154</v>
      </c>
      <c r="I447" s="321" t="s">
        <v>1025</v>
      </c>
      <c r="J447" s="344" t="s">
        <v>157</v>
      </c>
      <c r="K447" s="194"/>
      <c r="L447" s="194"/>
      <c r="M447" s="194"/>
      <c r="N447" s="194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94"/>
      <c r="Z447" s="194"/>
      <c r="AA447" s="194"/>
      <c r="AB447" s="194"/>
      <c r="AC447" s="194"/>
      <c r="AD447" s="194"/>
      <c r="AE447" s="194"/>
      <c r="AF447" s="194"/>
      <c r="AG447" s="194"/>
      <c r="AH447" s="194"/>
      <c r="AI447" s="194"/>
      <c r="AJ447" s="194"/>
      <c r="AK447" s="194"/>
      <c r="AL447" s="194"/>
      <c r="AM447" s="194"/>
      <c r="AN447" s="194"/>
      <c r="AO447" s="194"/>
      <c r="AP447" s="194"/>
      <c r="AQ447" s="194"/>
      <c r="AR447" s="194"/>
      <c r="AS447" s="194"/>
      <c r="AT447" s="194"/>
      <c r="AU447" s="194"/>
      <c r="AV447" s="194"/>
      <c r="AW447" s="194"/>
      <c r="AX447" s="194"/>
      <c r="AY447" s="194"/>
      <c r="AZ447" s="194"/>
      <c r="BA447" s="194"/>
      <c r="BB447" s="194"/>
      <c r="BC447" s="194"/>
      <c r="BD447" s="194"/>
      <c r="BE447" s="194"/>
      <c r="BF447" s="194"/>
      <c r="BG447" s="194"/>
      <c r="BH447" s="194"/>
      <c r="BI447" s="194"/>
      <c r="BJ447" s="194"/>
    </row>
    <row r="448" spans="1:62" s="197" customFormat="1" ht="26.1" customHeight="1">
      <c r="A448" s="323" t="s">
        <v>1260</v>
      </c>
      <c r="B448" s="324" t="s">
        <v>301</v>
      </c>
      <c r="C448" s="323" t="s">
        <v>162</v>
      </c>
      <c r="D448" s="323" t="s">
        <v>302</v>
      </c>
      <c r="E448" s="438" t="s">
        <v>1109</v>
      </c>
      <c r="F448" s="438"/>
      <c r="G448" s="325" t="s">
        <v>204</v>
      </c>
      <c r="H448" s="326">
        <v>1</v>
      </c>
      <c r="I448" s="327">
        <v>96.8</v>
      </c>
      <c r="J448" s="345">
        <v>96.8</v>
      </c>
      <c r="K448" s="194"/>
      <c r="L448" s="194"/>
      <c r="M448" s="194"/>
      <c r="N448" s="194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  <c r="AA448" s="194"/>
      <c r="AB448" s="194"/>
      <c r="AC448" s="194"/>
      <c r="AD448" s="194"/>
      <c r="AE448" s="194"/>
      <c r="AF448" s="194"/>
      <c r="AG448" s="194"/>
      <c r="AH448" s="194"/>
      <c r="AI448" s="194"/>
      <c r="AJ448" s="194"/>
      <c r="AK448" s="194"/>
      <c r="AL448" s="194"/>
      <c r="AM448" s="194"/>
      <c r="AN448" s="194"/>
      <c r="AO448" s="194"/>
      <c r="AP448" s="194"/>
      <c r="AQ448" s="194"/>
      <c r="AR448" s="194"/>
      <c r="AS448" s="194"/>
      <c r="AT448" s="194"/>
      <c r="AU448" s="194"/>
      <c r="AV448" s="194"/>
      <c r="AW448" s="194"/>
      <c r="AX448" s="194"/>
      <c r="AY448" s="194"/>
      <c r="AZ448" s="194"/>
      <c r="BA448" s="194"/>
      <c r="BB448" s="194"/>
      <c r="BC448" s="194"/>
      <c r="BD448" s="194"/>
      <c r="BE448" s="194"/>
      <c r="BF448" s="194"/>
      <c r="BG448" s="194"/>
      <c r="BH448" s="194"/>
      <c r="BI448" s="194"/>
      <c r="BJ448" s="194"/>
    </row>
    <row r="449" spans="1:62" s="197" customFormat="1" ht="26.1" customHeight="1">
      <c r="A449" s="328" t="s">
        <v>1261</v>
      </c>
      <c r="B449" s="329" t="s">
        <v>1392</v>
      </c>
      <c r="C449" s="328" t="s">
        <v>162</v>
      </c>
      <c r="D449" s="328" t="s">
        <v>1393</v>
      </c>
      <c r="E449" s="439" t="s">
        <v>1038</v>
      </c>
      <c r="F449" s="439"/>
      <c r="G449" s="330" t="s">
        <v>168</v>
      </c>
      <c r="H449" s="331">
        <v>0.1988</v>
      </c>
      <c r="I449" s="332">
        <v>20.329999999999998</v>
      </c>
      <c r="J449" s="346">
        <v>4.04</v>
      </c>
      <c r="K449" s="194"/>
      <c r="L449" s="194"/>
      <c r="M449" s="194"/>
      <c r="N449" s="194"/>
      <c r="O449" s="194"/>
      <c r="P449" s="194"/>
      <c r="Q449" s="194"/>
      <c r="R449" s="194"/>
      <c r="S449" s="194"/>
      <c r="T449" s="194"/>
      <c r="U449" s="194"/>
      <c r="V449" s="194"/>
      <c r="W449" s="194"/>
      <c r="X449" s="194"/>
      <c r="Y449" s="194"/>
      <c r="Z449" s="194"/>
      <c r="AA449" s="194"/>
      <c r="AB449" s="194"/>
      <c r="AC449" s="194"/>
      <c r="AD449" s="194"/>
      <c r="AE449" s="194"/>
      <c r="AF449" s="194"/>
      <c r="AG449" s="194"/>
      <c r="AH449" s="194"/>
      <c r="AI449" s="194"/>
      <c r="AJ449" s="194"/>
      <c r="AK449" s="194"/>
      <c r="AL449" s="194"/>
      <c r="AM449" s="194"/>
      <c r="AN449" s="194"/>
      <c r="AO449" s="194"/>
      <c r="AP449" s="194"/>
      <c r="AQ449" s="194"/>
      <c r="AR449" s="194"/>
      <c r="AS449" s="194"/>
      <c r="AT449" s="194"/>
      <c r="AU449" s="194"/>
      <c r="AV449" s="194"/>
      <c r="AW449" s="194"/>
      <c r="AX449" s="194"/>
      <c r="AY449" s="194"/>
      <c r="AZ449" s="194"/>
      <c r="BA449" s="194"/>
      <c r="BB449" s="194"/>
      <c r="BC449" s="194"/>
      <c r="BD449" s="194"/>
      <c r="BE449" s="194"/>
      <c r="BF449" s="194"/>
      <c r="BG449" s="194"/>
      <c r="BH449" s="194"/>
      <c r="BI449" s="194"/>
      <c r="BJ449" s="194"/>
    </row>
    <row r="450" spans="1:62" s="197" customFormat="1" ht="24" customHeight="1">
      <c r="A450" s="328" t="s">
        <v>1261</v>
      </c>
      <c r="B450" s="329" t="s">
        <v>1394</v>
      </c>
      <c r="C450" s="328" t="s">
        <v>162</v>
      </c>
      <c r="D450" s="328" t="s">
        <v>1395</v>
      </c>
      <c r="E450" s="439" t="s">
        <v>1038</v>
      </c>
      <c r="F450" s="439"/>
      <c r="G450" s="330" t="s">
        <v>168</v>
      </c>
      <c r="H450" s="331">
        <v>0.1988</v>
      </c>
      <c r="I450" s="332">
        <v>25.87</v>
      </c>
      <c r="J450" s="346">
        <v>5.14</v>
      </c>
      <c r="K450" s="194"/>
      <c r="L450" s="194"/>
      <c r="M450" s="194"/>
      <c r="N450" s="194"/>
      <c r="O450" s="194"/>
      <c r="P450" s="194"/>
      <c r="Q450" s="194"/>
      <c r="R450" s="194"/>
      <c r="S450" s="194"/>
      <c r="T450" s="194"/>
      <c r="U450" s="194"/>
      <c r="V450" s="194"/>
      <c r="W450" s="194"/>
      <c r="X450" s="194"/>
      <c r="Y450" s="194"/>
      <c r="Z450" s="194"/>
      <c r="AA450" s="194"/>
      <c r="AB450" s="194"/>
      <c r="AC450" s="194"/>
      <c r="AD450" s="194"/>
      <c r="AE450" s="194"/>
      <c r="AF450" s="194"/>
      <c r="AG450" s="194"/>
      <c r="AH450" s="194"/>
      <c r="AI450" s="194"/>
      <c r="AJ450" s="194"/>
      <c r="AK450" s="194"/>
      <c r="AL450" s="194"/>
      <c r="AM450" s="194"/>
      <c r="AN450" s="194"/>
      <c r="AO450" s="194"/>
      <c r="AP450" s="194"/>
      <c r="AQ450" s="194"/>
      <c r="AR450" s="194"/>
      <c r="AS450" s="194"/>
      <c r="AT450" s="194"/>
      <c r="AU450" s="194"/>
      <c r="AV450" s="194"/>
      <c r="AW450" s="194"/>
      <c r="AX450" s="194"/>
      <c r="AY450" s="194"/>
      <c r="AZ450" s="194"/>
      <c r="BA450" s="194"/>
      <c r="BB450" s="194"/>
      <c r="BC450" s="194"/>
      <c r="BD450" s="194"/>
      <c r="BE450" s="194"/>
      <c r="BF450" s="194"/>
      <c r="BG450" s="194"/>
      <c r="BH450" s="194"/>
      <c r="BI450" s="194"/>
      <c r="BJ450" s="194"/>
    </row>
    <row r="451" spans="1:62" s="197" customFormat="1" ht="39" customHeight="1">
      <c r="A451" s="328" t="s">
        <v>1264</v>
      </c>
      <c r="B451" s="329" t="s">
        <v>823</v>
      </c>
      <c r="C451" s="328" t="s">
        <v>162</v>
      </c>
      <c r="D451" s="328" t="s">
        <v>824</v>
      </c>
      <c r="E451" s="439" t="s">
        <v>422</v>
      </c>
      <c r="F451" s="439"/>
      <c r="G451" s="330" t="s">
        <v>204</v>
      </c>
      <c r="H451" s="331">
        <v>3</v>
      </c>
      <c r="I451" s="332">
        <v>1.37</v>
      </c>
      <c r="J451" s="346">
        <v>4.1100000000000003</v>
      </c>
      <c r="K451" s="194"/>
      <c r="L451" s="194"/>
      <c r="M451" s="194"/>
      <c r="N451" s="194"/>
      <c r="O451" s="194"/>
      <c r="P451" s="194"/>
      <c r="Q451" s="194"/>
      <c r="R451" s="194"/>
      <c r="S451" s="194"/>
      <c r="T451" s="194"/>
      <c r="U451" s="194"/>
      <c r="V451" s="194"/>
      <c r="W451" s="194"/>
      <c r="X451" s="194"/>
      <c r="Y451" s="194"/>
      <c r="Z451" s="194"/>
      <c r="AA451" s="194"/>
      <c r="AB451" s="194"/>
      <c r="AC451" s="194"/>
      <c r="AD451" s="194"/>
      <c r="AE451" s="194"/>
      <c r="AF451" s="194"/>
      <c r="AG451" s="194"/>
      <c r="AH451" s="194"/>
      <c r="AI451" s="194"/>
      <c r="AJ451" s="194"/>
      <c r="AK451" s="194"/>
      <c r="AL451" s="194"/>
      <c r="AM451" s="194"/>
      <c r="AN451" s="194"/>
      <c r="AO451" s="194"/>
      <c r="AP451" s="194"/>
      <c r="AQ451" s="194"/>
      <c r="AR451" s="194"/>
      <c r="AS451" s="194"/>
      <c r="AT451" s="194"/>
      <c r="AU451" s="194"/>
      <c r="AV451" s="194"/>
      <c r="AW451" s="194"/>
      <c r="AX451" s="194"/>
      <c r="AY451" s="194"/>
      <c r="AZ451" s="194"/>
      <c r="BA451" s="194"/>
      <c r="BB451" s="194"/>
      <c r="BC451" s="194"/>
      <c r="BD451" s="194"/>
      <c r="BE451" s="194"/>
      <c r="BF451" s="194"/>
      <c r="BG451" s="194"/>
      <c r="BH451" s="194"/>
      <c r="BI451" s="194"/>
      <c r="BJ451" s="194"/>
    </row>
    <row r="452" spans="1:62" s="197" customFormat="1" ht="24" customHeight="1">
      <c r="A452" s="328" t="s">
        <v>1264</v>
      </c>
      <c r="B452" s="329" t="s">
        <v>519</v>
      </c>
      <c r="C452" s="328" t="s">
        <v>162</v>
      </c>
      <c r="D452" s="328" t="s">
        <v>520</v>
      </c>
      <c r="E452" s="439" t="s">
        <v>422</v>
      </c>
      <c r="F452" s="439"/>
      <c r="G452" s="330" t="s">
        <v>204</v>
      </c>
      <c r="H452" s="331">
        <v>1</v>
      </c>
      <c r="I452" s="332">
        <v>83.51</v>
      </c>
      <c r="J452" s="346">
        <v>83.51</v>
      </c>
      <c r="K452" s="194"/>
      <c r="L452" s="194"/>
      <c r="M452" s="194"/>
      <c r="N452" s="194"/>
      <c r="O452" s="194"/>
      <c r="P452" s="194"/>
      <c r="Q452" s="194"/>
      <c r="R452" s="194"/>
      <c r="S452" s="194"/>
      <c r="T452" s="194"/>
      <c r="U452" s="194"/>
      <c r="V452" s="194"/>
      <c r="W452" s="194"/>
      <c r="X452" s="194"/>
      <c r="Y452" s="194"/>
      <c r="Z452" s="194"/>
      <c r="AA452" s="194"/>
      <c r="AB452" s="194"/>
      <c r="AC452" s="194"/>
      <c r="AD452" s="194"/>
      <c r="AE452" s="194"/>
      <c r="AF452" s="194"/>
      <c r="AG452" s="194"/>
      <c r="AH452" s="194"/>
      <c r="AI452" s="194"/>
      <c r="AJ452" s="194"/>
      <c r="AK452" s="194"/>
      <c r="AL452" s="194"/>
      <c r="AM452" s="194"/>
      <c r="AN452" s="194"/>
      <c r="AO452" s="194"/>
      <c r="AP452" s="194"/>
      <c r="AQ452" s="194"/>
      <c r="AR452" s="194"/>
      <c r="AS452" s="194"/>
      <c r="AT452" s="194"/>
      <c r="AU452" s="194"/>
      <c r="AV452" s="194"/>
      <c r="AW452" s="194"/>
      <c r="AX452" s="194"/>
      <c r="AY452" s="194"/>
      <c r="AZ452" s="194"/>
      <c r="BA452" s="194"/>
      <c r="BB452" s="194"/>
      <c r="BC452" s="194"/>
      <c r="BD452" s="194"/>
      <c r="BE452" s="194"/>
      <c r="BF452" s="194"/>
      <c r="BG452" s="194"/>
      <c r="BH452" s="194"/>
      <c r="BI452" s="194"/>
      <c r="BJ452" s="194"/>
    </row>
    <row r="453" spans="1:62" s="197" customFormat="1">
      <c r="A453" s="333"/>
      <c r="B453" s="333"/>
      <c r="C453" s="333"/>
      <c r="D453" s="333"/>
      <c r="E453" s="333" t="s">
        <v>1265</v>
      </c>
      <c r="F453" s="334">
        <v>3.3184989835723311</v>
      </c>
      <c r="G453" s="333" t="s">
        <v>1266</v>
      </c>
      <c r="H453" s="334">
        <v>2.72</v>
      </c>
      <c r="I453" s="333" t="s">
        <v>1267</v>
      </c>
      <c r="J453" s="334">
        <v>6.04</v>
      </c>
      <c r="K453" s="194"/>
      <c r="L453" s="194"/>
      <c r="M453" s="194"/>
      <c r="N453" s="194"/>
      <c r="O453" s="194"/>
      <c r="P453" s="194"/>
      <c r="Q453" s="194"/>
      <c r="R453" s="194"/>
      <c r="S453" s="194"/>
      <c r="T453" s="194"/>
      <c r="U453" s="194"/>
      <c r="V453" s="194"/>
      <c r="W453" s="194"/>
      <c r="X453" s="194"/>
      <c r="Y453" s="194"/>
      <c r="Z453" s="194"/>
      <c r="AA453" s="194"/>
      <c r="AB453" s="194"/>
      <c r="AC453" s="194"/>
      <c r="AD453" s="194"/>
      <c r="AE453" s="194"/>
      <c r="AF453" s="194"/>
      <c r="AG453" s="194"/>
      <c r="AH453" s="194"/>
      <c r="AI453" s="194"/>
      <c r="AJ453" s="194"/>
      <c r="AK453" s="194"/>
      <c r="AL453" s="194"/>
      <c r="AM453" s="194"/>
      <c r="AN453" s="194"/>
      <c r="AO453" s="194"/>
      <c r="AP453" s="194"/>
      <c r="AQ453" s="194"/>
      <c r="AR453" s="194"/>
      <c r="AS453" s="194"/>
      <c r="AT453" s="194"/>
      <c r="AU453" s="194"/>
      <c r="AV453" s="194"/>
      <c r="AW453" s="194"/>
      <c r="AX453" s="194"/>
      <c r="AY453" s="194"/>
      <c r="AZ453" s="194"/>
      <c r="BA453" s="194"/>
      <c r="BB453" s="194"/>
      <c r="BC453" s="194"/>
      <c r="BD453" s="194"/>
      <c r="BE453" s="194"/>
      <c r="BF453" s="194"/>
      <c r="BG453" s="194"/>
      <c r="BH453" s="194"/>
      <c r="BI453" s="194"/>
      <c r="BJ453" s="194"/>
    </row>
    <row r="454" spans="1:62" s="197" customFormat="1">
      <c r="A454" s="333"/>
      <c r="B454" s="333"/>
      <c r="C454" s="333"/>
      <c r="D454" s="333"/>
      <c r="E454" s="333" t="s">
        <v>1268</v>
      </c>
      <c r="F454" s="334">
        <v>26.06</v>
      </c>
      <c r="G454" s="333"/>
      <c r="H454" s="434" t="s">
        <v>1269</v>
      </c>
      <c r="I454" s="434"/>
      <c r="J454" s="334">
        <v>122.86</v>
      </c>
      <c r="K454" s="194"/>
      <c r="L454" s="194"/>
      <c r="M454" s="194"/>
      <c r="N454" s="194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  <c r="AA454" s="194"/>
      <c r="AB454" s="194"/>
      <c r="AC454" s="194"/>
      <c r="AD454" s="194"/>
      <c r="AE454" s="194"/>
      <c r="AF454" s="194"/>
      <c r="AG454" s="194"/>
      <c r="AH454" s="194"/>
      <c r="AI454" s="194"/>
      <c r="AJ454" s="194"/>
      <c r="AK454" s="194"/>
      <c r="AL454" s="194"/>
      <c r="AM454" s="194"/>
      <c r="AN454" s="194"/>
      <c r="AO454" s="194"/>
      <c r="AP454" s="194"/>
      <c r="AQ454" s="194"/>
      <c r="AR454" s="194"/>
      <c r="AS454" s="194"/>
      <c r="AT454" s="194"/>
      <c r="AU454" s="194"/>
      <c r="AV454" s="194"/>
      <c r="AW454" s="194"/>
      <c r="AX454" s="194"/>
      <c r="AY454" s="194"/>
      <c r="AZ454" s="194"/>
      <c r="BA454" s="194"/>
      <c r="BB454" s="194"/>
      <c r="BC454" s="194"/>
      <c r="BD454" s="194"/>
      <c r="BE454" s="194"/>
      <c r="BF454" s="194"/>
      <c r="BG454" s="194"/>
      <c r="BH454" s="194"/>
      <c r="BI454" s="194"/>
      <c r="BJ454" s="194"/>
    </row>
    <row r="455" spans="1:62" s="197" customFormat="1" ht="30" customHeight="1" thickBot="1">
      <c r="A455" s="335"/>
      <c r="B455" s="335"/>
      <c r="C455" s="335"/>
      <c r="D455" s="335"/>
      <c r="E455" s="335"/>
      <c r="F455" s="335"/>
      <c r="G455" s="335" t="s">
        <v>1270</v>
      </c>
      <c r="H455" s="336">
        <v>2</v>
      </c>
      <c r="I455" s="335" t="s">
        <v>1271</v>
      </c>
      <c r="J455" s="337">
        <v>245.72</v>
      </c>
      <c r="K455" s="194"/>
      <c r="L455" s="194"/>
      <c r="M455" s="194"/>
      <c r="N455" s="194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  <c r="AA455" s="194"/>
      <c r="AB455" s="194"/>
      <c r="AC455" s="194"/>
      <c r="AD455" s="194"/>
      <c r="AE455" s="194"/>
      <c r="AF455" s="194"/>
      <c r="AG455" s="194"/>
      <c r="AH455" s="194"/>
      <c r="AI455" s="194"/>
      <c r="AJ455" s="194"/>
      <c r="AK455" s="194"/>
      <c r="AL455" s="194"/>
      <c r="AM455" s="194"/>
      <c r="AN455" s="194"/>
      <c r="AO455" s="194"/>
      <c r="AP455" s="194"/>
      <c r="AQ455" s="194"/>
      <c r="AR455" s="194"/>
      <c r="AS455" s="194"/>
      <c r="AT455" s="194"/>
      <c r="AU455" s="194"/>
      <c r="AV455" s="194"/>
      <c r="AW455" s="194"/>
      <c r="AX455" s="194"/>
      <c r="AY455" s="194"/>
      <c r="AZ455" s="194"/>
      <c r="BA455" s="194"/>
      <c r="BB455" s="194"/>
      <c r="BC455" s="194"/>
      <c r="BD455" s="194"/>
      <c r="BE455" s="194"/>
      <c r="BF455" s="194"/>
      <c r="BG455" s="194"/>
      <c r="BH455" s="194"/>
      <c r="BI455" s="194"/>
      <c r="BJ455" s="194"/>
    </row>
    <row r="456" spans="1:62" s="197" customFormat="1" ht="0.95" customHeight="1" thickTop="1">
      <c r="A456" s="338"/>
      <c r="B456" s="338"/>
      <c r="C456" s="338"/>
      <c r="D456" s="338"/>
      <c r="E456" s="338"/>
      <c r="F456" s="338"/>
      <c r="G456" s="338"/>
      <c r="H456" s="338"/>
      <c r="I456" s="338"/>
      <c r="J456" s="338"/>
      <c r="K456" s="194"/>
      <c r="L456" s="194"/>
      <c r="M456" s="194"/>
      <c r="N456" s="194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  <c r="AA456" s="194"/>
      <c r="AB456" s="194"/>
      <c r="AC456" s="194"/>
      <c r="AD456" s="194"/>
      <c r="AE456" s="194"/>
      <c r="AF456" s="194"/>
      <c r="AG456" s="194"/>
      <c r="AH456" s="194"/>
      <c r="AI456" s="194"/>
      <c r="AJ456" s="194"/>
      <c r="AK456" s="194"/>
      <c r="AL456" s="194"/>
      <c r="AM456" s="194"/>
      <c r="AN456" s="194"/>
      <c r="AO456" s="194"/>
      <c r="AP456" s="194"/>
      <c r="AQ456" s="194"/>
      <c r="AR456" s="194"/>
      <c r="AS456" s="194"/>
      <c r="AT456" s="194"/>
      <c r="AU456" s="194"/>
      <c r="AV456" s="194"/>
      <c r="AW456" s="194"/>
      <c r="AX456" s="194"/>
      <c r="AY456" s="194"/>
      <c r="AZ456" s="194"/>
      <c r="BA456" s="194"/>
      <c r="BB456" s="194"/>
      <c r="BC456" s="194"/>
      <c r="BD456" s="194"/>
      <c r="BE456" s="194"/>
      <c r="BF456" s="194"/>
      <c r="BG456" s="194"/>
      <c r="BH456" s="194"/>
      <c r="BI456" s="194"/>
      <c r="BJ456" s="194"/>
    </row>
    <row r="457" spans="1:62" s="197" customFormat="1" ht="18" customHeight="1">
      <c r="A457" s="320" t="s">
        <v>303</v>
      </c>
      <c r="B457" s="321" t="s">
        <v>151</v>
      </c>
      <c r="C457" s="320" t="s">
        <v>152</v>
      </c>
      <c r="D457" s="320" t="s">
        <v>120</v>
      </c>
      <c r="E457" s="435" t="s">
        <v>386</v>
      </c>
      <c r="F457" s="435"/>
      <c r="G457" s="322" t="s">
        <v>153</v>
      </c>
      <c r="H457" s="321" t="s">
        <v>154</v>
      </c>
      <c r="I457" s="321" t="s">
        <v>1025</v>
      </c>
      <c r="J457" s="344" t="s">
        <v>157</v>
      </c>
      <c r="K457" s="194"/>
      <c r="L457" s="194"/>
      <c r="M457" s="194"/>
      <c r="N457" s="194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  <c r="AA457" s="194"/>
      <c r="AB457" s="194"/>
      <c r="AC457" s="194"/>
      <c r="AD457" s="194"/>
      <c r="AE457" s="194"/>
      <c r="AF457" s="194"/>
      <c r="AG457" s="194"/>
      <c r="AH457" s="194"/>
      <c r="AI457" s="194"/>
      <c r="AJ457" s="194"/>
      <c r="AK457" s="194"/>
      <c r="AL457" s="194"/>
      <c r="AM457" s="194"/>
      <c r="AN457" s="194"/>
      <c r="AO457" s="194"/>
      <c r="AP457" s="194"/>
      <c r="AQ457" s="194"/>
      <c r="AR457" s="194"/>
      <c r="AS457" s="194"/>
      <c r="AT457" s="194"/>
      <c r="AU457" s="194"/>
      <c r="AV457" s="194"/>
      <c r="AW457" s="194"/>
      <c r="AX457" s="194"/>
      <c r="AY457" s="194"/>
      <c r="AZ457" s="194"/>
      <c r="BA457" s="194"/>
      <c r="BB457" s="194"/>
      <c r="BC457" s="194"/>
      <c r="BD457" s="194"/>
      <c r="BE457" s="194"/>
      <c r="BF457" s="194"/>
      <c r="BG457" s="194"/>
      <c r="BH457" s="194"/>
      <c r="BI457" s="194"/>
      <c r="BJ457" s="194"/>
    </row>
    <row r="458" spans="1:62" s="197" customFormat="1" ht="26.1" customHeight="1">
      <c r="A458" s="323" t="s">
        <v>1260</v>
      </c>
      <c r="B458" s="324" t="s">
        <v>304</v>
      </c>
      <c r="C458" s="323" t="s">
        <v>162</v>
      </c>
      <c r="D458" s="323" t="s">
        <v>305</v>
      </c>
      <c r="E458" s="438" t="s">
        <v>1109</v>
      </c>
      <c r="F458" s="438"/>
      <c r="G458" s="325" t="s">
        <v>204</v>
      </c>
      <c r="H458" s="326">
        <v>1</v>
      </c>
      <c r="I458" s="327">
        <v>91.55</v>
      </c>
      <c r="J458" s="345">
        <v>91.55</v>
      </c>
      <c r="K458" s="194"/>
      <c r="L458" s="194"/>
      <c r="M458" s="194"/>
      <c r="N458" s="194"/>
      <c r="O458" s="194"/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  <c r="AA458" s="194"/>
      <c r="AB458" s="194"/>
      <c r="AC458" s="194"/>
      <c r="AD458" s="194"/>
      <c r="AE458" s="194"/>
      <c r="AF458" s="194"/>
      <c r="AG458" s="194"/>
      <c r="AH458" s="194"/>
      <c r="AI458" s="194"/>
      <c r="AJ458" s="194"/>
      <c r="AK458" s="194"/>
      <c r="AL458" s="194"/>
      <c r="AM458" s="194"/>
      <c r="AN458" s="194"/>
      <c r="AO458" s="194"/>
      <c r="AP458" s="194"/>
      <c r="AQ458" s="194"/>
      <c r="AR458" s="194"/>
      <c r="AS458" s="194"/>
      <c r="AT458" s="194"/>
      <c r="AU458" s="194"/>
      <c r="AV458" s="194"/>
      <c r="AW458" s="194"/>
      <c r="AX458" s="194"/>
      <c r="AY458" s="194"/>
      <c r="AZ458" s="194"/>
      <c r="BA458" s="194"/>
      <c r="BB458" s="194"/>
      <c r="BC458" s="194"/>
      <c r="BD458" s="194"/>
      <c r="BE458" s="194"/>
      <c r="BF458" s="194"/>
      <c r="BG458" s="194"/>
      <c r="BH458" s="194"/>
      <c r="BI458" s="194"/>
      <c r="BJ458" s="194"/>
    </row>
    <row r="459" spans="1:62" s="197" customFormat="1" ht="26.1" customHeight="1">
      <c r="A459" s="328" t="s">
        <v>1261</v>
      </c>
      <c r="B459" s="329" t="s">
        <v>1392</v>
      </c>
      <c r="C459" s="328" t="s">
        <v>162</v>
      </c>
      <c r="D459" s="328" t="s">
        <v>1393</v>
      </c>
      <c r="E459" s="439" t="s">
        <v>1038</v>
      </c>
      <c r="F459" s="439"/>
      <c r="G459" s="330" t="s">
        <v>168</v>
      </c>
      <c r="H459" s="331">
        <v>0.1055</v>
      </c>
      <c r="I459" s="332">
        <v>20.329999999999998</v>
      </c>
      <c r="J459" s="346">
        <v>2.14</v>
      </c>
      <c r="K459" s="194"/>
      <c r="L459" s="194"/>
      <c r="M459" s="194"/>
      <c r="N459" s="194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  <c r="AA459" s="194"/>
      <c r="AB459" s="194"/>
      <c r="AC459" s="194"/>
      <c r="AD459" s="194"/>
      <c r="AE459" s="194"/>
      <c r="AF459" s="194"/>
      <c r="AG459" s="194"/>
      <c r="AH459" s="194"/>
      <c r="AI459" s="194"/>
      <c r="AJ459" s="194"/>
      <c r="AK459" s="194"/>
      <c r="AL459" s="194"/>
      <c r="AM459" s="194"/>
      <c r="AN459" s="194"/>
      <c r="AO459" s="194"/>
      <c r="AP459" s="194"/>
      <c r="AQ459" s="194"/>
      <c r="AR459" s="194"/>
      <c r="AS459" s="194"/>
      <c r="AT459" s="194"/>
      <c r="AU459" s="194"/>
      <c r="AV459" s="194"/>
      <c r="AW459" s="194"/>
      <c r="AX459" s="194"/>
      <c r="AY459" s="194"/>
      <c r="AZ459" s="194"/>
      <c r="BA459" s="194"/>
      <c r="BB459" s="194"/>
      <c r="BC459" s="194"/>
      <c r="BD459" s="194"/>
      <c r="BE459" s="194"/>
      <c r="BF459" s="194"/>
      <c r="BG459" s="194"/>
      <c r="BH459" s="194"/>
      <c r="BI459" s="194"/>
      <c r="BJ459" s="194"/>
    </row>
    <row r="460" spans="1:62" s="197" customFormat="1" ht="24" customHeight="1">
      <c r="A460" s="328" t="s">
        <v>1261</v>
      </c>
      <c r="B460" s="329" t="s">
        <v>1394</v>
      </c>
      <c r="C460" s="328" t="s">
        <v>162</v>
      </c>
      <c r="D460" s="328" t="s">
        <v>1395</v>
      </c>
      <c r="E460" s="439" t="s">
        <v>1038</v>
      </c>
      <c r="F460" s="439"/>
      <c r="G460" s="330" t="s">
        <v>168</v>
      </c>
      <c r="H460" s="331">
        <v>0.1055</v>
      </c>
      <c r="I460" s="332">
        <v>25.87</v>
      </c>
      <c r="J460" s="346">
        <v>2.72</v>
      </c>
      <c r="K460" s="194"/>
      <c r="L460" s="194"/>
      <c r="M460" s="194"/>
      <c r="N460" s="194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  <c r="AA460" s="194"/>
      <c r="AB460" s="194"/>
      <c r="AC460" s="194"/>
      <c r="AD460" s="194"/>
      <c r="AE460" s="194"/>
      <c r="AF460" s="194"/>
      <c r="AG460" s="194"/>
      <c r="AH460" s="194"/>
      <c r="AI460" s="194"/>
      <c r="AJ460" s="194"/>
      <c r="AK460" s="194"/>
      <c r="AL460" s="194"/>
      <c r="AM460" s="194"/>
      <c r="AN460" s="194"/>
      <c r="AO460" s="194"/>
      <c r="AP460" s="194"/>
      <c r="AQ460" s="194"/>
      <c r="AR460" s="194"/>
      <c r="AS460" s="194"/>
      <c r="AT460" s="194"/>
      <c r="AU460" s="194"/>
      <c r="AV460" s="194"/>
      <c r="AW460" s="194"/>
      <c r="AX460" s="194"/>
      <c r="AY460" s="194"/>
      <c r="AZ460" s="194"/>
      <c r="BA460" s="194"/>
      <c r="BB460" s="194"/>
      <c r="BC460" s="194"/>
      <c r="BD460" s="194"/>
      <c r="BE460" s="194"/>
      <c r="BF460" s="194"/>
      <c r="BG460" s="194"/>
      <c r="BH460" s="194"/>
      <c r="BI460" s="194"/>
      <c r="BJ460" s="194"/>
    </row>
    <row r="461" spans="1:62" s="197" customFormat="1" ht="39" customHeight="1">
      <c r="A461" s="328" t="s">
        <v>1264</v>
      </c>
      <c r="B461" s="329" t="s">
        <v>872</v>
      </c>
      <c r="C461" s="328" t="s">
        <v>162</v>
      </c>
      <c r="D461" s="328" t="s">
        <v>873</v>
      </c>
      <c r="E461" s="439" t="s">
        <v>422</v>
      </c>
      <c r="F461" s="439"/>
      <c r="G461" s="330" t="s">
        <v>204</v>
      </c>
      <c r="H461" s="331">
        <v>3</v>
      </c>
      <c r="I461" s="332">
        <v>1.06</v>
      </c>
      <c r="J461" s="346">
        <v>3.18</v>
      </c>
      <c r="K461" s="194"/>
      <c r="L461" s="194"/>
      <c r="M461" s="194"/>
      <c r="N461" s="194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  <c r="AA461" s="194"/>
      <c r="AB461" s="194"/>
      <c r="AC461" s="194"/>
      <c r="AD461" s="194"/>
      <c r="AE461" s="194"/>
      <c r="AF461" s="194"/>
      <c r="AG461" s="194"/>
      <c r="AH461" s="194"/>
      <c r="AI461" s="194"/>
      <c r="AJ461" s="194"/>
      <c r="AK461" s="194"/>
      <c r="AL461" s="194"/>
      <c r="AM461" s="194"/>
      <c r="AN461" s="194"/>
      <c r="AO461" s="194"/>
      <c r="AP461" s="194"/>
      <c r="AQ461" s="194"/>
      <c r="AR461" s="194"/>
      <c r="AS461" s="194"/>
      <c r="AT461" s="194"/>
      <c r="AU461" s="194"/>
      <c r="AV461" s="194"/>
      <c r="AW461" s="194"/>
      <c r="AX461" s="194"/>
      <c r="AY461" s="194"/>
      <c r="AZ461" s="194"/>
      <c r="BA461" s="194"/>
      <c r="BB461" s="194"/>
      <c r="BC461" s="194"/>
      <c r="BD461" s="194"/>
      <c r="BE461" s="194"/>
      <c r="BF461" s="194"/>
      <c r="BG461" s="194"/>
      <c r="BH461" s="194"/>
      <c r="BI461" s="194"/>
      <c r="BJ461" s="194"/>
    </row>
    <row r="462" spans="1:62" s="197" customFormat="1" ht="24" customHeight="1">
      <c r="A462" s="328" t="s">
        <v>1264</v>
      </c>
      <c r="B462" s="329" t="s">
        <v>519</v>
      </c>
      <c r="C462" s="328" t="s">
        <v>162</v>
      </c>
      <c r="D462" s="328" t="s">
        <v>520</v>
      </c>
      <c r="E462" s="439" t="s">
        <v>422</v>
      </c>
      <c r="F462" s="439"/>
      <c r="G462" s="330" t="s">
        <v>204</v>
      </c>
      <c r="H462" s="331">
        <v>1</v>
      </c>
      <c r="I462" s="332">
        <v>83.51</v>
      </c>
      <c r="J462" s="346">
        <v>83.51</v>
      </c>
      <c r="K462" s="194"/>
      <c r="L462" s="194"/>
      <c r="M462" s="194"/>
      <c r="N462" s="194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  <c r="AA462" s="194"/>
      <c r="AB462" s="194"/>
      <c r="AC462" s="194"/>
      <c r="AD462" s="194"/>
      <c r="AE462" s="194"/>
      <c r="AF462" s="194"/>
      <c r="AG462" s="194"/>
      <c r="AH462" s="194"/>
      <c r="AI462" s="194"/>
      <c r="AJ462" s="194"/>
      <c r="AK462" s="194"/>
      <c r="AL462" s="194"/>
      <c r="AM462" s="194"/>
      <c r="AN462" s="194"/>
      <c r="AO462" s="194"/>
      <c r="AP462" s="194"/>
      <c r="AQ462" s="194"/>
      <c r="AR462" s="194"/>
      <c r="AS462" s="194"/>
      <c r="AT462" s="194"/>
      <c r="AU462" s="194"/>
      <c r="AV462" s="194"/>
      <c r="AW462" s="194"/>
      <c r="AX462" s="194"/>
      <c r="AY462" s="194"/>
      <c r="AZ462" s="194"/>
      <c r="BA462" s="194"/>
      <c r="BB462" s="194"/>
      <c r="BC462" s="194"/>
      <c r="BD462" s="194"/>
      <c r="BE462" s="194"/>
      <c r="BF462" s="194"/>
      <c r="BG462" s="194"/>
      <c r="BH462" s="194"/>
      <c r="BI462" s="194"/>
      <c r="BJ462" s="194"/>
    </row>
    <row r="463" spans="1:62" s="197" customFormat="1">
      <c r="A463" s="333"/>
      <c r="B463" s="333"/>
      <c r="C463" s="333"/>
      <c r="D463" s="333"/>
      <c r="E463" s="333" t="s">
        <v>1265</v>
      </c>
      <c r="F463" s="334">
        <v>1.7581451568595132</v>
      </c>
      <c r="G463" s="333" t="s">
        <v>1266</v>
      </c>
      <c r="H463" s="334">
        <v>1.44</v>
      </c>
      <c r="I463" s="333" t="s">
        <v>1267</v>
      </c>
      <c r="J463" s="334">
        <v>3.2</v>
      </c>
      <c r="K463" s="194"/>
      <c r="L463" s="194"/>
      <c r="M463" s="194"/>
      <c r="N463" s="194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  <c r="AA463" s="194"/>
      <c r="AB463" s="194"/>
      <c r="AC463" s="194"/>
      <c r="AD463" s="194"/>
      <c r="AE463" s="194"/>
      <c r="AF463" s="194"/>
      <c r="AG463" s="194"/>
      <c r="AH463" s="194"/>
      <c r="AI463" s="194"/>
      <c r="AJ463" s="194"/>
      <c r="AK463" s="194"/>
      <c r="AL463" s="194"/>
      <c r="AM463" s="194"/>
      <c r="AN463" s="194"/>
      <c r="AO463" s="194"/>
      <c r="AP463" s="194"/>
      <c r="AQ463" s="194"/>
      <c r="AR463" s="194"/>
      <c r="AS463" s="194"/>
      <c r="AT463" s="194"/>
      <c r="AU463" s="194"/>
      <c r="AV463" s="194"/>
      <c r="AW463" s="194"/>
      <c r="AX463" s="194"/>
      <c r="AY463" s="194"/>
      <c r="AZ463" s="194"/>
      <c r="BA463" s="194"/>
      <c r="BB463" s="194"/>
      <c r="BC463" s="194"/>
      <c r="BD463" s="194"/>
      <c r="BE463" s="194"/>
      <c r="BF463" s="194"/>
      <c r="BG463" s="194"/>
      <c r="BH463" s="194"/>
      <c r="BI463" s="194"/>
      <c r="BJ463" s="194"/>
    </row>
    <row r="464" spans="1:62" s="197" customFormat="1">
      <c r="A464" s="333"/>
      <c r="B464" s="333"/>
      <c r="C464" s="333"/>
      <c r="D464" s="333"/>
      <c r="E464" s="333" t="s">
        <v>1268</v>
      </c>
      <c r="F464" s="334">
        <v>24.65</v>
      </c>
      <c r="G464" s="333"/>
      <c r="H464" s="434" t="s">
        <v>1269</v>
      </c>
      <c r="I464" s="434"/>
      <c r="J464" s="334">
        <v>116.2</v>
      </c>
      <c r="K464" s="194"/>
      <c r="L464" s="194"/>
      <c r="M464" s="194"/>
      <c r="N464" s="194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94"/>
      <c r="Z464" s="194"/>
      <c r="AA464" s="194"/>
      <c r="AB464" s="194"/>
      <c r="AC464" s="194"/>
      <c r="AD464" s="194"/>
      <c r="AE464" s="194"/>
      <c r="AF464" s="194"/>
      <c r="AG464" s="194"/>
      <c r="AH464" s="194"/>
      <c r="AI464" s="194"/>
      <c r="AJ464" s="194"/>
      <c r="AK464" s="194"/>
      <c r="AL464" s="194"/>
      <c r="AM464" s="194"/>
      <c r="AN464" s="194"/>
      <c r="AO464" s="194"/>
      <c r="AP464" s="194"/>
      <c r="AQ464" s="194"/>
      <c r="AR464" s="194"/>
      <c r="AS464" s="194"/>
      <c r="AT464" s="194"/>
      <c r="AU464" s="194"/>
      <c r="AV464" s="194"/>
      <c r="AW464" s="194"/>
      <c r="AX464" s="194"/>
      <c r="AY464" s="194"/>
      <c r="AZ464" s="194"/>
      <c r="BA464" s="194"/>
      <c r="BB464" s="194"/>
      <c r="BC464" s="194"/>
      <c r="BD464" s="194"/>
      <c r="BE464" s="194"/>
      <c r="BF464" s="194"/>
      <c r="BG464" s="194"/>
      <c r="BH464" s="194"/>
      <c r="BI464" s="194"/>
      <c r="BJ464" s="194"/>
    </row>
    <row r="465" spans="1:62" s="197" customFormat="1" ht="30" customHeight="1" thickBot="1">
      <c r="A465" s="335"/>
      <c r="B465" s="335"/>
      <c r="C465" s="335"/>
      <c r="D465" s="335"/>
      <c r="E465" s="335"/>
      <c r="F465" s="335"/>
      <c r="G465" s="335" t="s">
        <v>1270</v>
      </c>
      <c r="H465" s="336">
        <v>1</v>
      </c>
      <c r="I465" s="335" t="s">
        <v>1271</v>
      </c>
      <c r="J465" s="337">
        <v>116.2</v>
      </c>
      <c r="K465" s="194"/>
      <c r="L465" s="194"/>
      <c r="M465" s="194"/>
      <c r="N465" s="194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  <c r="AA465" s="194"/>
      <c r="AB465" s="194"/>
      <c r="AC465" s="194"/>
      <c r="AD465" s="194"/>
      <c r="AE465" s="194"/>
      <c r="AF465" s="194"/>
      <c r="AG465" s="194"/>
      <c r="AH465" s="194"/>
      <c r="AI465" s="194"/>
      <c r="AJ465" s="194"/>
      <c r="AK465" s="194"/>
      <c r="AL465" s="194"/>
      <c r="AM465" s="194"/>
      <c r="AN465" s="194"/>
      <c r="AO465" s="194"/>
      <c r="AP465" s="194"/>
      <c r="AQ465" s="194"/>
      <c r="AR465" s="194"/>
      <c r="AS465" s="194"/>
      <c r="AT465" s="194"/>
      <c r="AU465" s="194"/>
      <c r="AV465" s="194"/>
      <c r="AW465" s="194"/>
      <c r="AX465" s="194"/>
      <c r="AY465" s="194"/>
      <c r="AZ465" s="194"/>
      <c r="BA465" s="194"/>
      <c r="BB465" s="194"/>
      <c r="BC465" s="194"/>
      <c r="BD465" s="194"/>
      <c r="BE465" s="194"/>
      <c r="BF465" s="194"/>
      <c r="BG465" s="194"/>
      <c r="BH465" s="194"/>
      <c r="BI465" s="194"/>
      <c r="BJ465" s="194"/>
    </row>
    <row r="466" spans="1:62" s="197" customFormat="1" ht="0.95" customHeight="1" thickTop="1">
      <c r="A466" s="338"/>
      <c r="B466" s="338"/>
      <c r="C466" s="338"/>
      <c r="D466" s="338"/>
      <c r="E466" s="338"/>
      <c r="F466" s="338"/>
      <c r="G466" s="338"/>
      <c r="H466" s="338"/>
      <c r="I466" s="338"/>
      <c r="J466" s="338"/>
      <c r="K466" s="194"/>
      <c r="L466" s="194"/>
      <c r="M466" s="194"/>
      <c r="N466" s="194"/>
      <c r="O466" s="194"/>
      <c r="P466" s="194"/>
      <c r="Q466" s="194"/>
      <c r="R466" s="194"/>
      <c r="S466" s="194"/>
      <c r="T466" s="194"/>
      <c r="U466" s="194"/>
      <c r="V466" s="194"/>
      <c r="W466" s="194"/>
      <c r="X466" s="194"/>
      <c r="Y466" s="194"/>
      <c r="Z466" s="194"/>
      <c r="AA466" s="194"/>
      <c r="AB466" s="194"/>
      <c r="AC466" s="194"/>
      <c r="AD466" s="194"/>
      <c r="AE466" s="194"/>
      <c r="AF466" s="194"/>
      <c r="AG466" s="194"/>
      <c r="AH466" s="194"/>
      <c r="AI466" s="194"/>
      <c r="AJ466" s="194"/>
      <c r="AK466" s="194"/>
      <c r="AL466" s="194"/>
      <c r="AM466" s="194"/>
      <c r="AN466" s="194"/>
      <c r="AO466" s="194"/>
      <c r="AP466" s="194"/>
      <c r="AQ466" s="194"/>
      <c r="AR466" s="194"/>
      <c r="AS466" s="194"/>
      <c r="AT466" s="194"/>
      <c r="AU466" s="194"/>
      <c r="AV466" s="194"/>
      <c r="AW466" s="194"/>
      <c r="AX466" s="194"/>
      <c r="AY466" s="194"/>
      <c r="AZ466" s="194"/>
      <c r="BA466" s="194"/>
      <c r="BB466" s="194"/>
      <c r="BC466" s="194"/>
      <c r="BD466" s="194"/>
      <c r="BE466" s="194"/>
      <c r="BF466" s="194"/>
      <c r="BG466" s="194"/>
      <c r="BH466" s="194"/>
      <c r="BI466" s="194"/>
      <c r="BJ466" s="194"/>
    </row>
    <row r="467" spans="1:62" s="197" customFormat="1" ht="18" customHeight="1">
      <c r="A467" s="320" t="s">
        <v>306</v>
      </c>
      <c r="B467" s="321" t="s">
        <v>151</v>
      </c>
      <c r="C467" s="320" t="s">
        <v>152</v>
      </c>
      <c r="D467" s="320" t="s">
        <v>120</v>
      </c>
      <c r="E467" s="435" t="s">
        <v>386</v>
      </c>
      <c r="F467" s="435"/>
      <c r="G467" s="322" t="s">
        <v>153</v>
      </c>
      <c r="H467" s="321" t="s">
        <v>154</v>
      </c>
      <c r="I467" s="321" t="s">
        <v>1025</v>
      </c>
      <c r="J467" s="344" t="s">
        <v>157</v>
      </c>
      <c r="K467" s="194"/>
      <c r="L467" s="194"/>
      <c r="M467" s="194"/>
      <c r="N467" s="194"/>
      <c r="O467" s="194"/>
      <c r="P467" s="194"/>
      <c r="Q467" s="194"/>
      <c r="R467" s="194"/>
      <c r="S467" s="194"/>
      <c r="T467" s="194"/>
      <c r="U467" s="194"/>
      <c r="V467" s="194"/>
      <c r="W467" s="194"/>
      <c r="X467" s="194"/>
      <c r="Y467" s="194"/>
      <c r="Z467" s="194"/>
      <c r="AA467" s="194"/>
      <c r="AB467" s="194"/>
      <c r="AC467" s="194"/>
      <c r="AD467" s="194"/>
      <c r="AE467" s="194"/>
      <c r="AF467" s="194"/>
      <c r="AG467" s="194"/>
      <c r="AH467" s="194"/>
      <c r="AI467" s="194"/>
      <c r="AJ467" s="194"/>
      <c r="AK467" s="194"/>
      <c r="AL467" s="194"/>
      <c r="AM467" s="194"/>
      <c r="AN467" s="194"/>
      <c r="AO467" s="194"/>
      <c r="AP467" s="194"/>
      <c r="AQ467" s="194"/>
      <c r="AR467" s="194"/>
      <c r="AS467" s="194"/>
      <c r="AT467" s="194"/>
      <c r="AU467" s="194"/>
      <c r="AV467" s="194"/>
      <c r="AW467" s="194"/>
      <c r="AX467" s="194"/>
      <c r="AY467" s="194"/>
      <c r="AZ467" s="194"/>
      <c r="BA467" s="194"/>
      <c r="BB467" s="194"/>
      <c r="BC467" s="194"/>
      <c r="BD467" s="194"/>
      <c r="BE467" s="194"/>
      <c r="BF467" s="194"/>
      <c r="BG467" s="194"/>
      <c r="BH467" s="194"/>
      <c r="BI467" s="194"/>
      <c r="BJ467" s="194"/>
    </row>
    <row r="468" spans="1:62" s="197" customFormat="1" ht="26.1" customHeight="1">
      <c r="A468" s="323" t="s">
        <v>1260</v>
      </c>
      <c r="B468" s="324" t="s">
        <v>307</v>
      </c>
      <c r="C468" s="323" t="s">
        <v>162</v>
      </c>
      <c r="D468" s="323" t="s">
        <v>308</v>
      </c>
      <c r="E468" s="438" t="s">
        <v>1109</v>
      </c>
      <c r="F468" s="438"/>
      <c r="G468" s="325" t="s">
        <v>204</v>
      </c>
      <c r="H468" s="326">
        <v>1</v>
      </c>
      <c r="I468" s="327">
        <v>14.57</v>
      </c>
      <c r="J468" s="345">
        <v>14.57</v>
      </c>
      <c r="K468" s="194"/>
      <c r="L468" s="194"/>
      <c r="M468" s="194"/>
      <c r="N468" s="194"/>
      <c r="O468" s="194"/>
      <c r="P468" s="194"/>
      <c r="Q468" s="194"/>
      <c r="R468" s="194"/>
      <c r="S468" s="194"/>
      <c r="T468" s="194"/>
      <c r="U468" s="194"/>
      <c r="V468" s="194"/>
      <c r="W468" s="194"/>
      <c r="X468" s="194"/>
      <c r="Y468" s="194"/>
      <c r="Z468" s="194"/>
      <c r="AA468" s="194"/>
      <c r="AB468" s="194"/>
      <c r="AC468" s="194"/>
      <c r="AD468" s="194"/>
      <c r="AE468" s="194"/>
      <c r="AF468" s="194"/>
      <c r="AG468" s="194"/>
      <c r="AH468" s="194"/>
      <c r="AI468" s="194"/>
      <c r="AJ468" s="194"/>
      <c r="AK468" s="194"/>
      <c r="AL468" s="194"/>
      <c r="AM468" s="194"/>
      <c r="AN468" s="194"/>
      <c r="AO468" s="194"/>
      <c r="AP468" s="194"/>
      <c r="AQ468" s="194"/>
      <c r="AR468" s="194"/>
      <c r="AS468" s="194"/>
      <c r="AT468" s="194"/>
      <c r="AU468" s="194"/>
      <c r="AV468" s="194"/>
      <c r="AW468" s="194"/>
      <c r="AX468" s="194"/>
      <c r="AY468" s="194"/>
      <c r="AZ468" s="194"/>
      <c r="BA468" s="194"/>
      <c r="BB468" s="194"/>
      <c r="BC468" s="194"/>
      <c r="BD468" s="194"/>
      <c r="BE468" s="194"/>
      <c r="BF468" s="194"/>
      <c r="BG468" s="194"/>
      <c r="BH468" s="194"/>
      <c r="BI468" s="194"/>
      <c r="BJ468" s="194"/>
    </row>
    <row r="469" spans="1:62" s="197" customFormat="1" ht="26.1" customHeight="1">
      <c r="A469" s="328" t="s">
        <v>1261</v>
      </c>
      <c r="B469" s="329" t="s">
        <v>1392</v>
      </c>
      <c r="C469" s="328" t="s">
        <v>162</v>
      </c>
      <c r="D469" s="328" t="s">
        <v>1393</v>
      </c>
      <c r="E469" s="439" t="s">
        <v>1038</v>
      </c>
      <c r="F469" s="439"/>
      <c r="G469" s="330" t="s">
        <v>168</v>
      </c>
      <c r="H469" s="331">
        <v>3.5200000000000002E-2</v>
      </c>
      <c r="I469" s="332">
        <v>20.329999999999998</v>
      </c>
      <c r="J469" s="346">
        <v>0.71</v>
      </c>
      <c r="K469" s="194"/>
      <c r="L469" s="194"/>
      <c r="M469" s="194"/>
      <c r="N469" s="194"/>
      <c r="O469" s="194"/>
      <c r="P469" s="194"/>
      <c r="Q469" s="194"/>
      <c r="R469" s="194"/>
      <c r="S469" s="194"/>
      <c r="T469" s="194"/>
      <c r="U469" s="194"/>
      <c r="V469" s="194"/>
      <c r="W469" s="194"/>
      <c r="X469" s="194"/>
      <c r="Y469" s="194"/>
      <c r="Z469" s="194"/>
      <c r="AA469" s="194"/>
      <c r="AB469" s="194"/>
      <c r="AC469" s="194"/>
      <c r="AD469" s="194"/>
      <c r="AE469" s="194"/>
      <c r="AF469" s="194"/>
      <c r="AG469" s="194"/>
      <c r="AH469" s="194"/>
      <c r="AI469" s="194"/>
      <c r="AJ469" s="194"/>
      <c r="AK469" s="194"/>
      <c r="AL469" s="194"/>
      <c r="AM469" s="194"/>
      <c r="AN469" s="194"/>
      <c r="AO469" s="194"/>
      <c r="AP469" s="194"/>
      <c r="AQ469" s="194"/>
      <c r="AR469" s="194"/>
      <c r="AS469" s="194"/>
      <c r="AT469" s="194"/>
      <c r="AU469" s="194"/>
      <c r="AV469" s="194"/>
      <c r="AW469" s="194"/>
      <c r="AX469" s="194"/>
      <c r="AY469" s="194"/>
      <c r="AZ469" s="194"/>
      <c r="BA469" s="194"/>
      <c r="BB469" s="194"/>
      <c r="BC469" s="194"/>
      <c r="BD469" s="194"/>
      <c r="BE469" s="194"/>
      <c r="BF469" s="194"/>
      <c r="BG469" s="194"/>
      <c r="BH469" s="194"/>
      <c r="BI469" s="194"/>
      <c r="BJ469" s="194"/>
    </row>
    <row r="470" spans="1:62" s="197" customFormat="1" ht="24" customHeight="1">
      <c r="A470" s="328" t="s">
        <v>1261</v>
      </c>
      <c r="B470" s="329" t="s">
        <v>1394</v>
      </c>
      <c r="C470" s="328" t="s">
        <v>162</v>
      </c>
      <c r="D470" s="328" t="s">
        <v>1395</v>
      </c>
      <c r="E470" s="439" t="s">
        <v>1038</v>
      </c>
      <c r="F470" s="439"/>
      <c r="G470" s="330" t="s">
        <v>168</v>
      </c>
      <c r="H470" s="331">
        <v>3.5200000000000002E-2</v>
      </c>
      <c r="I470" s="332">
        <v>25.87</v>
      </c>
      <c r="J470" s="346">
        <v>0.91</v>
      </c>
      <c r="K470" s="194"/>
      <c r="L470" s="194"/>
      <c r="M470" s="194"/>
      <c r="N470" s="194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4"/>
      <c r="Z470" s="194"/>
      <c r="AA470" s="194"/>
      <c r="AB470" s="194"/>
      <c r="AC470" s="194"/>
      <c r="AD470" s="194"/>
      <c r="AE470" s="194"/>
      <c r="AF470" s="194"/>
      <c r="AG470" s="194"/>
      <c r="AH470" s="194"/>
      <c r="AI470" s="194"/>
      <c r="AJ470" s="194"/>
      <c r="AK470" s="194"/>
      <c r="AL470" s="194"/>
      <c r="AM470" s="194"/>
      <c r="AN470" s="194"/>
      <c r="AO470" s="194"/>
      <c r="AP470" s="194"/>
      <c r="AQ470" s="194"/>
      <c r="AR470" s="194"/>
      <c r="AS470" s="194"/>
      <c r="AT470" s="194"/>
      <c r="AU470" s="194"/>
      <c r="AV470" s="194"/>
      <c r="AW470" s="194"/>
      <c r="AX470" s="194"/>
      <c r="AY470" s="194"/>
      <c r="AZ470" s="194"/>
      <c r="BA470" s="194"/>
      <c r="BB470" s="194"/>
      <c r="BC470" s="194"/>
      <c r="BD470" s="194"/>
      <c r="BE470" s="194"/>
      <c r="BF470" s="194"/>
      <c r="BG470" s="194"/>
      <c r="BH470" s="194"/>
      <c r="BI470" s="194"/>
      <c r="BJ470" s="194"/>
    </row>
    <row r="471" spans="1:62" s="197" customFormat="1" ht="39" customHeight="1">
      <c r="A471" s="328" t="s">
        <v>1264</v>
      </c>
      <c r="B471" s="329" t="s">
        <v>872</v>
      </c>
      <c r="C471" s="328" t="s">
        <v>162</v>
      </c>
      <c r="D471" s="328" t="s">
        <v>873</v>
      </c>
      <c r="E471" s="439" t="s">
        <v>422</v>
      </c>
      <c r="F471" s="439"/>
      <c r="G471" s="330" t="s">
        <v>204</v>
      </c>
      <c r="H471" s="331">
        <v>1</v>
      </c>
      <c r="I471" s="332">
        <v>1.06</v>
      </c>
      <c r="J471" s="346">
        <v>1.06</v>
      </c>
      <c r="K471" s="194"/>
      <c r="L471" s="194"/>
      <c r="M471" s="194"/>
      <c r="N471" s="194"/>
      <c r="O471" s="194"/>
      <c r="P471" s="194"/>
      <c r="Q471" s="194"/>
      <c r="R471" s="194"/>
      <c r="S471" s="194"/>
      <c r="T471" s="194"/>
      <c r="U471" s="194"/>
      <c r="V471" s="194"/>
      <c r="W471" s="194"/>
      <c r="X471" s="194"/>
      <c r="Y471" s="194"/>
      <c r="Z471" s="194"/>
      <c r="AA471" s="194"/>
      <c r="AB471" s="194"/>
      <c r="AC471" s="194"/>
      <c r="AD471" s="194"/>
      <c r="AE471" s="194"/>
      <c r="AF471" s="194"/>
      <c r="AG471" s="194"/>
      <c r="AH471" s="194"/>
      <c r="AI471" s="194"/>
      <c r="AJ471" s="194"/>
      <c r="AK471" s="194"/>
      <c r="AL471" s="194"/>
      <c r="AM471" s="194"/>
      <c r="AN471" s="194"/>
      <c r="AO471" s="194"/>
      <c r="AP471" s="194"/>
      <c r="AQ471" s="194"/>
      <c r="AR471" s="194"/>
      <c r="AS471" s="194"/>
      <c r="AT471" s="194"/>
      <c r="AU471" s="194"/>
      <c r="AV471" s="194"/>
      <c r="AW471" s="194"/>
      <c r="AX471" s="194"/>
      <c r="AY471" s="194"/>
      <c r="AZ471" s="194"/>
      <c r="BA471" s="194"/>
      <c r="BB471" s="194"/>
      <c r="BC471" s="194"/>
      <c r="BD471" s="194"/>
      <c r="BE471" s="194"/>
      <c r="BF471" s="194"/>
      <c r="BG471" s="194"/>
      <c r="BH471" s="194"/>
      <c r="BI471" s="194"/>
      <c r="BJ471" s="194"/>
    </row>
    <row r="472" spans="1:62" s="197" customFormat="1" ht="24" customHeight="1">
      <c r="A472" s="328" t="s">
        <v>1264</v>
      </c>
      <c r="B472" s="329" t="s">
        <v>797</v>
      </c>
      <c r="C472" s="328" t="s">
        <v>162</v>
      </c>
      <c r="D472" s="328" t="s">
        <v>798</v>
      </c>
      <c r="E472" s="439" t="s">
        <v>422</v>
      </c>
      <c r="F472" s="439"/>
      <c r="G472" s="330" t="s">
        <v>204</v>
      </c>
      <c r="H472" s="331">
        <v>1</v>
      </c>
      <c r="I472" s="332">
        <v>11.89</v>
      </c>
      <c r="J472" s="346">
        <v>11.89</v>
      </c>
      <c r="K472" s="194"/>
      <c r="L472" s="194"/>
      <c r="M472" s="194"/>
      <c r="N472" s="194"/>
      <c r="O472" s="194"/>
      <c r="P472" s="194"/>
      <c r="Q472" s="194"/>
      <c r="R472" s="194"/>
      <c r="S472" s="194"/>
      <c r="T472" s="194"/>
      <c r="U472" s="194"/>
      <c r="V472" s="194"/>
      <c r="W472" s="194"/>
      <c r="X472" s="194"/>
      <c r="Y472" s="194"/>
      <c r="Z472" s="194"/>
      <c r="AA472" s="194"/>
      <c r="AB472" s="194"/>
      <c r="AC472" s="194"/>
      <c r="AD472" s="194"/>
      <c r="AE472" s="194"/>
      <c r="AF472" s="194"/>
      <c r="AG472" s="194"/>
      <c r="AH472" s="194"/>
      <c r="AI472" s="194"/>
      <c r="AJ472" s="194"/>
      <c r="AK472" s="194"/>
      <c r="AL472" s="194"/>
      <c r="AM472" s="194"/>
      <c r="AN472" s="194"/>
      <c r="AO472" s="194"/>
      <c r="AP472" s="194"/>
      <c r="AQ472" s="194"/>
      <c r="AR472" s="194"/>
      <c r="AS472" s="194"/>
      <c r="AT472" s="194"/>
      <c r="AU472" s="194"/>
      <c r="AV472" s="194"/>
      <c r="AW472" s="194"/>
      <c r="AX472" s="194"/>
      <c r="AY472" s="194"/>
      <c r="AZ472" s="194"/>
      <c r="BA472" s="194"/>
      <c r="BB472" s="194"/>
      <c r="BC472" s="194"/>
      <c r="BD472" s="194"/>
      <c r="BE472" s="194"/>
      <c r="BF472" s="194"/>
      <c r="BG472" s="194"/>
      <c r="BH472" s="194"/>
      <c r="BI472" s="194"/>
      <c r="BJ472" s="194"/>
    </row>
    <row r="473" spans="1:62" s="197" customFormat="1">
      <c r="A473" s="333"/>
      <c r="B473" s="333"/>
      <c r="C473" s="333"/>
      <c r="D473" s="333"/>
      <c r="E473" s="333" t="s">
        <v>1265</v>
      </c>
      <c r="F473" s="334">
        <v>0.58238558320971379</v>
      </c>
      <c r="G473" s="333" t="s">
        <v>1266</v>
      </c>
      <c r="H473" s="334">
        <v>0.48</v>
      </c>
      <c r="I473" s="333" t="s">
        <v>1267</v>
      </c>
      <c r="J473" s="334">
        <v>1.06</v>
      </c>
      <c r="K473" s="194"/>
      <c r="L473" s="194"/>
      <c r="M473" s="194"/>
      <c r="N473" s="194"/>
      <c r="O473" s="194"/>
      <c r="P473" s="194"/>
      <c r="Q473" s="194"/>
      <c r="R473" s="194"/>
      <c r="S473" s="194"/>
      <c r="T473" s="194"/>
      <c r="U473" s="194"/>
      <c r="V473" s="194"/>
      <c r="W473" s="194"/>
      <c r="X473" s="194"/>
      <c r="Y473" s="194"/>
      <c r="Z473" s="194"/>
      <c r="AA473" s="194"/>
      <c r="AB473" s="194"/>
      <c r="AC473" s="194"/>
      <c r="AD473" s="194"/>
      <c r="AE473" s="194"/>
      <c r="AF473" s="194"/>
      <c r="AG473" s="194"/>
      <c r="AH473" s="194"/>
      <c r="AI473" s="194"/>
      <c r="AJ473" s="194"/>
      <c r="AK473" s="194"/>
      <c r="AL473" s="194"/>
      <c r="AM473" s="194"/>
      <c r="AN473" s="194"/>
      <c r="AO473" s="194"/>
      <c r="AP473" s="194"/>
      <c r="AQ473" s="194"/>
      <c r="AR473" s="194"/>
      <c r="AS473" s="194"/>
      <c r="AT473" s="194"/>
      <c r="AU473" s="194"/>
      <c r="AV473" s="194"/>
      <c r="AW473" s="194"/>
      <c r="AX473" s="194"/>
      <c r="AY473" s="194"/>
      <c r="AZ473" s="194"/>
      <c r="BA473" s="194"/>
      <c r="BB473" s="194"/>
      <c r="BC473" s="194"/>
      <c r="BD473" s="194"/>
      <c r="BE473" s="194"/>
      <c r="BF473" s="194"/>
      <c r="BG473" s="194"/>
      <c r="BH473" s="194"/>
      <c r="BI473" s="194"/>
      <c r="BJ473" s="194"/>
    </row>
    <row r="474" spans="1:62" s="197" customFormat="1">
      <c r="A474" s="333"/>
      <c r="B474" s="333"/>
      <c r="C474" s="333"/>
      <c r="D474" s="333"/>
      <c r="E474" s="333" t="s">
        <v>1268</v>
      </c>
      <c r="F474" s="334">
        <v>3.92</v>
      </c>
      <c r="G474" s="333"/>
      <c r="H474" s="434" t="s">
        <v>1269</v>
      </c>
      <c r="I474" s="434"/>
      <c r="J474" s="334">
        <v>18.489999999999998</v>
      </c>
      <c r="K474" s="194"/>
      <c r="L474" s="194"/>
      <c r="M474" s="194"/>
      <c r="N474" s="194"/>
      <c r="O474" s="194"/>
      <c r="P474" s="194"/>
      <c r="Q474" s="194"/>
      <c r="R474" s="194"/>
      <c r="S474" s="194"/>
      <c r="T474" s="194"/>
      <c r="U474" s="194"/>
      <c r="V474" s="194"/>
      <c r="W474" s="194"/>
      <c r="X474" s="194"/>
      <c r="Y474" s="194"/>
      <c r="Z474" s="194"/>
      <c r="AA474" s="194"/>
      <c r="AB474" s="194"/>
      <c r="AC474" s="194"/>
      <c r="AD474" s="194"/>
      <c r="AE474" s="194"/>
      <c r="AF474" s="194"/>
      <c r="AG474" s="194"/>
      <c r="AH474" s="194"/>
      <c r="AI474" s="194"/>
      <c r="AJ474" s="194"/>
      <c r="AK474" s="194"/>
      <c r="AL474" s="194"/>
      <c r="AM474" s="194"/>
      <c r="AN474" s="194"/>
      <c r="AO474" s="194"/>
      <c r="AP474" s="194"/>
      <c r="AQ474" s="194"/>
      <c r="AR474" s="194"/>
      <c r="AS474" s="194"/>
      <c r="AT474" s="194"/>
      <c r="AU474" s="194"/>
      <c r="AV474" s="194"/>
      <c r="AW474" s="194"/>
      <c r="AX474" s="194"/>
      <c r="AY474" s="194"/>
      <c r="AZ474" s="194"/>
      <c r="BA474" s="194"/>
      <c r="BB474" s="194"/>
      <c r="BC474" s="194"/>
      <c r="BD474" s="194"/>
      <c r="BE474" s="194"/>
      <c r="BF474" s="194"/>
      <c r="BG474" s="194"/>
      <c r="BH474" s="194"/>
      <c r="BI474" s="194"/>
      <c r="BJ474" s="194"/>
    </row>
    <row r="475" spans="1:62" s="197" customFormat="1" ht="30" customHeight="1" thickBot="1">
      <c r="A475" s="335"/>
      <c r="B475" s="335"/>
      <c r="C475" s="335"/>
      <c r="D475" s="335"/>
      <c r="E475" s="335"/>
      <c r="F475" s="335"/>
      <c r="G475" s="335" t="s">
        <v>1270</v>
      </c>
      <c r="H475" s="336">
        <v>1</v>
      </c>
      <c r="I475" s="335" t="s">
        <v>1271</v>
      </c>
      <c r="J475" s="337">
        <v>18.489999999999998</v>
      </c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194"/>
      <c r="AC475" s="194"/>
      <c r="AD475" s="194"/>
      <c r="AE475" s="194"/>
      <c r="AF475" s="194"/>
      <c r="AG475" s="194"/>
      <c r="AH475" s="194"/>
      <c r="AI475" s="194"/>
      <c r="AJ475" s="194"/>
      <c r="AK475" s="194"/>
      <c r="AL475" s="194"/>
      <c r="AM475" s="194"/>
      <c r="AN475" s="194"/>
      <c r="AO475" s="194"/>
      <c r="AP475" s="194"/>
      <c r="AQ475" s="194"/>
      <c r="AR475" s="194"/>
      <c r="AS475" s="194"/>
      <c r="AT475" s="194"/>
      <c r="AU475" s="194"/>
      <c r="AV475" s="194"/>
      <c r="AW475" s="194"/>
      <c r="AX475" s="194"/>
      <c r="AY475" s="194"/>
      <c r="AZ475" s="194"/>
      <c r="BA475" s="194"/>
      <c r="BB475" s="194"/>
      <c r="BC475" s="194"/>
      <c r="BD475" s="194"/>
      <c r="BE475" s="194"/>
      <c r="BF475" s="194"/>
      <c r="BG475" s="194"/>
      <c r="BH475" s="194"/>
      <c r="BI475" s="194"/>
      <c r="BJ475" s="194"/>
    </row>
    <row r="476" spans="1:62" s="197" customFormat="1" ht="0.95" customHeight="1" thickTop="1">
      <c r="A476" s="338"/>
      <c r="B476" s="338"/>
      <c r="C476" s="338"/>
      <c r="D476" s="338"/>
      <c r="E476" s="338"/>
      <c r="F476" s="338"/>
      <c r="G476" s="338"/>
      <c r="H476" s="338"/>
      <c r="I476" s="338"/>
      <c r="J476" s="338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  <c r="AC476" s="194"/>
      <c r="AD476" s="194"/>
      <c r="AE476" s="194"/>
      <c r="AF476" s="194"/>
      <c r="AG476" s="194"/>
      <c r="AH476" s="194"/>
      <c r="AI476" s="194"/>
      <c r="AJ476" s="194"/>
      <c r="AK476" s="194"/>
      <c r="AL476" s="194"/>
      <c r="AM476" s="194"/>
      <c r="AN476" s="194"/>
      <c r="AO476" s="194"/>
      <c r="AP476" s="194"/>
      <c r="AQ476" s="194"/>
      <c r="AR476" s="194"/>
      <c r="AS476" s="194"/>
      <c r="AT476" s="194"/>
      <c r="AU476" s="194"/>
      <c r="AV476" s="194"/>
      <c r="AW476" s="194"/>
      <c r="AX476" s="194"/>
      <c r="AY476" s="194"/>
      <c r="AZ476" s="194"/>
      <c r="BA476" s="194"/>
      <c r="BB476" s="194"/>
      <c r="BC476" s="194"/>
      <c r="BD476" s="194"/>
      <c r="BE476" s="194"/>
      <c r="BF476" s="194"/>
      <c r="BG476" s="194"/>
      <c r="BH476" s="194"/>
      <c r="BI476" s="194"/>
      <c r="BJ476" s="194"/>
    </row>
    <row r="477" spans="1:62" s="197" customFormat="1" ht="18" customHeight="1">
      <c r="A477" s="320" t="s">
        <v>309</v>
      </c>
      <c r="B477" s="321" t="s">
        <v>151</v>
      </c>
      <c r="C477" s="320" t="s">
        <v>152</v>
      </c>
      <c r="D477" s="320" t="s">
        <v>120</v>
      </c>
      <c r="E477" s="435" t="s">
        <v>386</v>
      </c>
      <c r="F477" s="435"/>
      <c r="G477" s="322" t="s">
        <v>153</v>
      </c>
      <c r="H477" s="321" t="s">
        <v>154</v>
      </c>
      <c r="I477" s="321" t="s">
        <v>1025</v>
      </c>
      <c r="J477" s="344" t="s">
        <v>157</v>
      </c>
      <c r="K477" s="194"/>
      <c r="L477" s="194"/>
      <c r="M477" s="194"/>
      <c r="N477" s="194"/>
      <c r="O477" s="194"/>
      <c r="P477" s="194"/>
      <c r="Q477" s="194"/>
      <c r="R477" s="194"/>
      <c r="S477" s="194"/>
      <c r="T477" s="194"/>
      <c r="U477" s="194"/>
      <c r="V477" s="194"/>
      <c r="W477" s="194"/>
      <c r="X477" s="194"/>
      <c r="Y477" s="194"/>
      <c r="Z477" s="194"/>
      <c r="AA477" s="194"/>
      <c r="AB477" s="194"/>
      <c r="AC477" s="194"/>
      <c r="AD477" s="194"/>
      <c r="AE477" s="194"/>
      <c r="AF477" s="194"/>
      <c r="AG477" s="194"/>
      <c r="AH477" s="194"/>
      <c r="AI477" s="194"/>
      <c r="AJ477" s="194"/>
      <c r="AK477" s="194"/>
      <c r="AL477" s="194"/>
      <c r="AM477" s="194"/>
      <c r="AN477" s="194"/>
      <c r="AO477" s="194"/>
      <c r="AP477" s="194"/>
      <c r="AQ477" s="194"/>
      <c r="AR477" s="194"/>
      <c r="AS477" s="194"/>
      <c r="AT477" s="194"/>
      <c r="AU477" s="194"/>
      <c r="AV477" s="194"/>
      <c r="AW477" s="194"/>
      <c r="AX477" s="194"/>
      <c r="AY477" s="194"/>
      <c r="AZ477" s="194"/>
      <c r="BA477" s="194"/>
      <c r="BB477" s="194"/>
      <c r="BC477" s="194"/>
      <c r="BD477" s="194"/>
      <c r="BE477" s="194"/>
      <c r="BF477" s="194"/>
      <c r="BG477" s="194"/>
      <c r="BH477" s="194"/>
      <c r="BI477" s="194"/>
      <c r="BJ477" s="194"/>
    </row>
    <row r="478" spans="1:62" s="197" customFormat="1" ht="51.95" customHeight="1">
      <c r="A478" s="323" t="s">
        <v>1260</v>
      </c>
      <c r="B478" s="324" t="s">
        <v>310</v>
      </c>
      <c r="C478" s="323" t="s">
        <v>311</v>
      </c>
      <c r="D478" s="323" t="s">
        <v>312</v>
      </c>
      <c r="E478" s="438">
        <v>15</v>
      </c>
      <c r="F478" s="438"/>
      <c r="G478" s="325" t="s">
        <v>204</v>
      </c>
      <c r="H478" s="326">
        <v>1</v>
      </c>
      <c r="I478" s="327">
        <v>92.16</v>
      </c>
      <c r="J478" s="345">
        <v>92.16</v>
      </c>
      <c r="K478" s="194"/>
      <c r="L478" s="194"/>
      <c r="M478" s="194"/>
      <c r="N478" s="194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94"/>
      <c r="Z478" s="194"/>
      <c r="AA478" s="194"/>
      <c r="AB478" s="194"/>
      <c r="AC478" s="194"/>
      <c r="AD478" s="194"/>
      <c r="AE478" s="194"/>
      <c r="AF478" s="194"/>
      <c r="AG478" s="194"/>
      <c r="AH478" s="194"/>
      <c r="AI478" s="194"/>
      <c r="AJ478" s="194"/>
      <c r="AK478" s="194"/>
      <c r="AL478" s="194"/>
      <c r="AM478" s="194"/>
      <c r="AN478" s="194"/>
      <c r="AO478" s="194"/>
      <c r="AP478" s="194"/>
      <c r="AQ478" s="194"/>
      <c r="AR478" s="194"/>
      <c r="AS478" s="194"/>
      <c r="AT478" s="194"/>
      <c r="AU478" s="194"/>
      <c r="AV478" s="194"/>
      <c r="AW478" s="194"/>
      <c r="AX478" s="194"/>
      <c r="AY478" s="194"/>
      <c r="AZ478" s="194"/>
      <c r="BA478" s="194"/>
      <c r="BB478" s="194"/>
      <c r="BC478" s="194"/>
      <c r="BD478" s="194"/>
      <c r="BE478" s="194"/>
      <c r="BF478" s="194"/>
      <c r="BG478" s="194"/>
      <c r="BH478" s="194"/>
      <c r="BI478" s="194"/>
      <c r="BJ478" s="194"/>
    </row>
    <row r="479" spans="1:62" s="197" customFormat="1" ht="26.1" customHeight="1">
      <c r="A479" s="328" t="s">
        <v>1264</v>
      </c>
      <c r="B479" s="329" t="s">
        <v>874</v>
      </c>
      <c r="C479" s="328" t="s">
        <v>311</v>
      </c>
      <c r="D479" s="328" t="s">
        <v>875</v>
      </c>
      <c r="E479" s="439" t="s">
        <v>392</v>
      </c>
      <c r="F479" s="439"/>
      <c r="G479" s="330" t="s">
        <v>168</v>
      </c>
      <c r="H479" s="331">
        <v>0.16250000000000001</v>
      </c>
      <c r="I479" s="332">
        <v>25.34</v>
      </c>
      <c r="J479" s="346">
        <v>4.1100000000000003</v>
      </c>
      <c r="K479" s="194"/>
      <c r="L479" s="194"/>
      <c r="M479" s="194"/>
      <c r="N479" s="194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94"/>
      <c r="Z479" s="194"/>
      <c r="AA479" s="194"/>
      <c r="AB479" s="194"/>
      <c r="AC479" s="194"/>
      <c r="AD479" s="194"/>
      <c r="AE479" s="194"/>
      <c r="AF479" s="194"/>
      <c r="AG479" s="194"/>
      <c r="AH479" s="194"/>
      <c r="AI479" s="194"/>
      <c r="AJ479" s="194"/>
      <c r="AK479" s="194"/>
      <c r="AL479" s="194"/>
      <c r="AM479" s="194"/>
      <c r="AN479" s="194"/>
      <c r="AO479" s="194"/>
      <c r="AP479" s="194"/>
      <c r="AQ479" s="194"/>
      <c r="AR479" s="194"/>
      <c r="AS479" s="194"/>
      <c r="AT479" s="194"/>
      <c r="AU479" s="194"/>
      <c r="AV479" s="194"/>
      <c r="AW479" s="194"/>
      <c r="AX479" s="194"/>
      <c r="AY479" s="194"/>
      <c r="AZ479" s="194"/>
      <c r="BA479" s="194"/>
      <c r="BB479" s="194"/>
      <c r="BC479" s="194"/>
      <c r="BD479" s="194"/>
      <c r="BE479" s="194"/>
      <c r="BF479" s="194"/>
      <c r="BG479" s="194"/>
      <c r="BH479" s="194"/>
      <c r="BI479" s="194"/>
      <c r="BJ479" s="194"/>
    </row>
    <row r="480" spans="1:62" s="197" customFormat="1" ht="26.1" customHeight="1">
      <c r="A480" s="328" t="s">
        <v>1264</v>
      </c>
      <c r="B480" s="329" t="s">
        <v>896</v>
      </c>
      <c r="C480" s="328" t="s">
        <v>311</v>
      </c>
      <c r="D480" s="328" t="s">
        <v>897</v>
      </c>
      <c r="E480" s="439" t="s">
        <v>392</v>
      </c>
      <c r="F480" s="439"/>
      <c r="G480" s="330" t="s">
        <v>168</v>
      </c>
      <c r="H480" s="331">
        <v>0.16250000000000001</v>
      </c>
      <c r="I480" s="332">
        <v>18.309999999999999</v>
      </c>
      <c r="J480" s="346">
        <v>2.97</v>
      </c>
      <c r="K480" s="194"/>
      <c r="L480" s="194"/>
      <c r="M480" s="194"/>
      <c r="N480" s="194"/>
      <c r="O480" s="194"/>
      <c r="P480" s="194"/>
      <c r="Q480" s="194"/>
      <c r="R480" s="194"/>
      <c r="S480" s="194"/>
      <c r="T480" s="194"/>
      <c r="U480" s="194"/>
      <c r="V480" s="194"/>
      <c r="W480" s="194"/>
      <c r="X480" s="194"/>
      <c r="Y480" s="194"/>
      <c r="Z480" s="194"/>
      <c r="AA480" s="194"/>
      <c r="AB480" s="194"/>
      <c r="AC480" s="194"/>
      <c r="AD480" s="194"/>
      <c r="AE480" s="194"/>
      <c r="AF480" s="194"/>
      <c r="AG480" s="194"/>
      <c r="AH480" s="194"/>
      <c r="AI480" s="194"/>
      <c r="AJ480" s="194"/>
      <c r="AK480" s="194"/>
      <c r="AL480" s="194"/>
      <c r="AM480" s="194"/>
      <c r="AN480" s="194"/>
      <c r="AO480" s="194"/>
      <c r="AP480" s="194"/>
      <c r="AQ480" s="194"/>
      <c r="AR480" s="194"/>
      <c r="AS480" s="194"/>
      <c r="AT480" s="194"/>
      <c r="AU480" s="194"/>
      <c r="AV480" s="194"/>
      <c r="AW480" s="194"/>
      <c r="AX480" s="194"/>
      <c r="AY480" s="194"/>
      <c r="AZ480" s="194"/>
      <c r="BA480" s="194"/>
      <c r="BB480" s="194"/>
      <c r="BC480" s="194"/>
      <c r="BD480" s="194"/>
      <c r="BE480" s="194"/>
      <c r="BF480" s="194"/>
      <c r="BG480" s="194"/>
      <c r="BH480" s="194"/>
      <c r="BI480" s="194"/>
      <c r="BJ480" s="194"/>
    </row>
    <row r="481" spans="1:62" s="197" customFormat="1" ht="39" customHeight="1">
      <c r="A481" s="328" t="s">
        <v>1264</v>
      </c>
      <c r="B481" s="329" t="s">
        <v>600</v>
      </c>
      <c r="C481" s="328" t="s">
        <v>311</v>
      </c>
      <c r="D481" s="328" t="s">
        <v>601</v>
      </c>
      <c r="E481" s="439" t="s">
        <v>602</v>
      </c>
      <c r="F481" s="439"/>
      <c r="G481" s="330" t="s">
        <v>204</v>
      </c>
      <c r="H481" s="331">
        <v>1</v>
      </c>
      <c r="I481" s="332">
        <v>85.08</v>
      </c>
      <c r="J481" s="346">
        <v>85.08</v>
      </c>
      <c r="K481" s="194"/>
      <c r="L481" s="194"/>
      <c r="M481" s="194"/>
      <c r="N481" s="194"/>
      <c r="O481" s="194"/>
      <c r="P481" s="194"/>
      <c r="Q481" s="194"/>
      <c r="R481" s="194"/>
      <c r="S481" s="194"/>
      <c r="T481" s="194"/>
      <c r="U481" s="194"/>
      <c r="V481" s="194"/>
      <c r="W481" s="194"/>
      <c r="X481" s="194"/>
      <c r="Y481" s="194"/>
      <c r="Z481" s="194"/>
      <c r="AA481" s="194"/>
      <c r="AB481" s="194"/>
      <c r="AC481" s="194"/>
      <c r="AD481" s="194"/>
      <c r="AE481" s="194"/>
      <c r="AF481" s="194"/>
      <c r="AG481" s="194"/>
      <c r="AH481" s="194"/>
      <c r="AI481" s="194"/>
      <c r="AJ481" s="194"/>
      <c r="AK481" s="194"/>
      <c r="AL481" s="194"/>
      <c r="AM481" s="194"/>
      <c r="AN481" s="194"/>
      <c r="AO481" s="194"/>
      <c r="AP481" s="194"/>
      <c r="AQ481" s="194"/>
      <c r="AR481" s="194"/>
      <c r="AS481" s="194"/>
      <c r="AT481" s="194"/>
      <c r="AU481" s="194"/>
      <c r="AV481" s="194"/>
      <c r="AW481" s="194"/>
      <c r="AX481" s="194"/>
      <c r="AY481" s="194"/>
      <c r="AZ481" s="194"/>
      <c r="BA481" s="194"/>
      <c r="BB481" s="194"/>
      <c r="BC481" s="194"/>
      <c r="BD481" s="194"/>
      <c r="BE481" s="194"/>
      <c r="BF481" s="194"/>
      <c r="BG481" s="194"/>
      <c r="BH481" s="194"/>
      <c r="BI481" s="194"/>
      <c r="BJ481" s="194"/>
    </row>
    <row r="482" spans="1:62" s="197" customFormat="1">
      <c r="A482" s="333"/>
      <c r="B482" s="333"/>
      <c r="C482" s="333"/>
      <c r="D482" s="333"/>
      <c r="E482" s="333" t="s">
        <v>1265</v>
      </c>
      <c r="F482" s="334">
        <v>0</v>
      </c>
      <c r="G482" s="333" t="s">
        <v>1266</v>
      </c>
      <c r="H482" s="334">
        <v>0</v>
      </c>
      <c r="I482" s="333" t="s">
        <v>1267</v>
      </c>
      <c r="J482" s="334">
        <v>0</v>
      </c>
      <c r="K482" s="194"/>
      <c r="L482" s="194"/>
      <c r="M482" s="194"/>
      <c r="N482" s="194"/>
      <c r="O482" s="194"/>
      <c r="P482" s="194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  <c r="AA482" s="194"/>
      <c r="AB482" s="194"/>
      <c r="AC482" s="194"/>
      <c r="AD482" s="194"/>
      <c r="AE482" s="194"/>
      <c r="AF482" s="194"/>
      <c r="AG482" s="194"/>
      <c r="AH482" s="194"/>
      <c r="AI482" s="194"/>
      <c r="AJ482" s="194"/>
      <c r="AK482" s="194"/>
      <c r="AL482" s="194"/>
      <c r="AM482" s="194"/>
      <c r="AN482" s="194"/>
      <c r="AO482" s="194"/>
      <c r="AP482" s="194"/>
      <c r="AQ482" s="194"/>
      <c r="AR482" s="194"/>
      <c r="AS482" s="194"/>
      <c r="AT482" s="194"/>
      <c r="AU482" s="194"/>
      <c r="AV482" s="194"/>
      <c r="AW482" s="194"/>
      <c r="AX482" s="194"/>
      <c r="AY482" s="194"/>
      <c r="AZ482" s="194"/>
      <c r="BA482" s="194"/>
      <c r="BB482" s="194"/>
      <c r="BC482" s="194"/>
      <c r="BD482" s="194"/>
      <c r="BE482" s="194"/>
      <c r="BF482" s="194"/>
      <c r="BG482" s="194"/>
      <c r="BH482" s="194"/>
      <c r="BI482" s="194"/>
      <c r="BJ482" s="194"/>
    </row>
    <row r="483" spans="1:62" s="197" customFormat="1">
      <c r="A483" s="333"/>
      <c r="B483" s="333"/>
      <c r="C483" s="333"/>
      <c r="D483" s="333"/>
      <c r="E483" s="333" t="s">
        <v>1268</v>
      </c>
      <c r="F483" s="334">
        <v>24.81</v>
      </c>
      <c r="G483" s="333"/>
      <c r="H483" s="434" t="s">
        <v>1269</v>
      </c>
      <c r="I483" s="434"/>
      <c r="J483" s="334">
        <v>116.97</v>
      </c>
      <c r="K483" s="194"/>
      <c r="L483" s="194"/>
      <c r="M483" s="194"/>
      <c r="N483" s="194"/>
      <c r="O483" s="194"/>
      <c r="P483" s="194"/>
      <c r="Q483" s="194"/>
      <c r="R483" s="194"/>
      <c r="S483" s="194"/>
      <c r="T483" s="194"/>
      <c r="U483" s="194"/>
      <c r="V483" s="194"/>
      <c r="W483" s="194"/>
      <c r="X483" s="194"/>
      <c r="Y483" s="194"/>
      <c r="Z483" s="194"/>
      <c r="AA483" s="194"/>
      <c r="AB483" s="194"/>
      <c r="AC483" s="194"/>
      <c r="AD483" s="194"/>
      <c r="AE483" s="194"/>
      <c r="AF483" s="194"/>
      <c r="AG483" s="194"/>
      <c r="AH483" s="194"/>
      <c r="AI483" s="194"/>
      <c r="AJ483" s="194"/>
      <c r="AK483" s="194"/>
      <c r="AL483" s="194"/>
      <c r="AM483" s="194"/>
      <c r="AN483" s="194"/>
      <c r="AO483" s="194"/>
      <c r="AP483" s="194"/>
      <c r="AQ483" s="194"/>
      <c r="AR483" s="194"/>
      <c r="AS483" s="194"/>
      <c r="AT483" s="194"/>
      <c r="AU483" s="194"/>
      <c r="AV483" s="194"/>
      <c r="AW483" s="194"/>
      <c r="AX483" s="194"/>
      <c r="AY483" s="194"/>
      <c r="AZ483" s="194"/>
      <c r="BA483" s="194"/>
      <c r="BB483" s="194"/>
      <c r="BC483" s="194"/>
      <c r="BD483" s="194"/>
      <c r="BE483" s="194"/>
      <c r="BF483" s="194"/>
      <c r="BG483" s="194"/>
      <c r="BH483" s="194"/>
      <c r="BI483" s="194"/>
      <c r="BJ483" s="194"/>
    </row>
    <row r="484" spans="1:62" s="197" customFormat="1" ht="30" customHeight="1" thickBot="1">
      <c r="A484" s="335"/>
      <c r="B484" s="335"/>
      <c r="C484" s="335"/>
      <c r="D484" s="335"/>
      <c r="E484" s="335"/>
      <c r="F484" s="335"/>
      <c r="G484" s="335" t="s">
        <v>1270</v>
      </c>
      <c r="H484" s="336">
        <v>1</v>
      </c>
      <c r="I484" s="335" t="s">
        <v>1271</v>
      </c>
      <c r="J484" s="337">
        <v>116.97</v>
      </c>
      <c r="K484" s="194"/>
      <c r="L484" s="194"/>
      <c r="M484" s="194"/>
      <c r="N484" s="194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  <c r="AA484" s="194"/>
      <c r="AB484" s="194"/>
      <c r="AC484" s="194"/>
      <c r="AD484" s="194"/>
      <c r="AE484" s="194"/>
      <c r="AF484" s="194"/>
      <c r="AG484" s="194"/>
      <c r="AH484" s="194"/>
      <c r="AI484" s="194"/>
      <c r="AJ484" s="194"/>
      <c r="AK484" s="194"/>
      <c r="AL484" s="194"/>
      <c r="AM484" s="194"/>
      <c r="AN484" s="194"/>
      <c r="AO484" s="194"/>
      <c r="AP484" s="194"/>
      <c r="AQ484" s="194"/>
      <c r="AR484" s="194"/>
      <c r="AS484" s="194"/>
      <c r="AT484" s="194"/>
      <c r="AU484" s="194"/>
      <c r="AV484" s="194"/>
      <c r="AW484" s="194"/>
      <c r="AX484" s="194"/>
      <c r="AY484" s="194"/>
      <c r="AZ484" s="194"/>
      <c r="BA484" s="194"/>
      <c r="BB484" s="194"/>
      <c r="BC484" s="194"/>
      <c r="BD484" s="194"/>
      <c r="BE484" s="194"/>
      <c r="BF484" s="194"/>
      <c r="BG484" s="194"/>
      <c r="BH484" s="194"/>
      <c r="BI484" s="194"/>
      <c r="BJ484" s="194"/>
    </row>
    <row r="485" spans="1:62" s="197" customFormat="1" ht="0.95" customHeight="1" thickTop="1">
      <c r="A485" s="338"/>
      <c r="B485" s="338"/>
      <c r="C485" s="338"/>
      <c r="D485" s="338"/>
      <c r="E485" s="338"/>
      <c r="F485" s="338"/>
      <c r="G485" s="338"/>
      <c r="H485" s="338"/>
      <c r="I485" s="338"/>
      <c r="J485" s="338"/>
      <c r="K485" s="194"/>
      <c r="L485" s="194"/>
      <c r="M485" s="194"/>
      <c r="N485" s="194"/>
      <c r="O485" s="194"/>
      <c r="P485" s="194"/>
      <c r="Q485" s="194"/>
      <c r="R485" s="194"/>
      <c r="S485" s="194"/>
      <c r="T485" s="194"/>
      <c r="U485" s="194"/>
      <c r="V485" s="194"/>
      <c r="W485" s="194"/>
      <c r="X485" s="194"/>
      <c r="Y485" s="194"/>
      <c r="Z485" s="194"/>
      <c r="AA485" s="194"/>
      <c r="AB485" s="194"/>
      <c r="AC485" s="194"/>
      <c r="AD485" s="194"/>
      <c r="AE485" s="194"/>
      <c r="AF485" s="194"/>
      <c r="AG485" s="194"/>
      <c r="AH485" s="194"/>
      <c r="AI485" s="194"/>
      <c r="AJ485" s="194"/>
      <c r="AK485" s="194"/>
      <c r="AL485" s="194"/>
      <c r="AM485" s="194"/>
      <c r="AN485" s="194"/>
      <c r="AO485" s="194"/>
      <c r="AP485" s="194"/>
      <c r="AQ485" s="194"/>
      <c r="AR485" s="194"/>
      <c r="AS485" s="194"/>
      <c r="AT485" s="194"/>
      <c r="AU485" s="194"/>
      <c r="AV485" s="194"/>
      <c r="AW485" s="194"/>
      <c r="AX485" s="194"/>
      <c r="AY485" s="194"/>
      <c r="AZ485" s="194"/>
      <c r="BA485" s="194"/>
      <c r="BB485" s="194"/>
      <c r="BC485" s="194"/>
      <c r="BD485" s="194"/>
      <c r="BE485" s="194"/>
      <c r="BF485" s="194"/>
      <c r="BG485" s="194"/>
      <c r="BH485" s="194"/>
      <c r="BI485" s="194"/>
      <c r="BJ485" s="194"/>
    </row>
    <row r="486" spans="1:62" s="197" customFormat="1" ht="24" customHeight="1">
      <c r="A486" s="318" t="s">
        <v>313</v>
      </c>
      <c r="B486" s="318"/>
      <c r="C486" s="318"/>
      <c r="D486" s="318" t="s">
        <v>314</v>
      </c>
      <c r="E486" s="318"/>
      <c r="F486" s="437"/>
      <c r="G486" s="437"/>
      <c r="H486" s="319"/>
      <c r="I486" s="318"/>
      <c r="J486" s="343">
        <v>401.26</v>
      </c>
      <c r="K486" s="194"/>
      <c r="L486" s="194"/>
      <c r="M486" s="194"/>
      <c r="N486" s="194"/>
      <c r="O486" s="194"/>
      <c r="P486" s="194"/>
      <c r="Q486" s="194"/>
      <c r="R486" s="194"/>
      <c r="S486" s="194"/>
      <c r="T486" s="194"/>
      <c r="U486" s="194"/>
      <c r="V486" s="194"/>
      <c r="W486" s="194"/>
      <c r="X486" s="194"/>
      <c r="Y486" s="194"/>
      <c r="Z486" s="194"/>
      <c r="AA486" s="194"/>
      <c r="AB486" s="194"/>
      <c r="AC486" s="194"/>
      <c r="AD486" s="194"/>
      <c r="AE486" s="194"/>
      <c r="AF486" s="194"/>
      <c r="AG486" s="194"/>
      <c r="AH486" s="194"/>
      <c r="AI486" s="194"/>
      <c r="AJ486" s="194"/>
      <c r="AK486" s="194"/>
      <c r="AL486" s="194"/>
      <c r="AM486" s="194"/>
      <c r="AN486" s="194"/>
      <c r="AO486" s="194"/>
      <c r="AP486" s="194"/>
      <c r="AQ486" s="194"/>
      <c r="AR486" s="194"/>
      <c r="AS486" s="194"/>
      <c r="AT486" s="194"/>
      <c r="AU486" s="194"/>
      <c r="AV486" s="194"/>
      <c r="AW486" s="194"/>
      <c r="AX486" s="194"/>
      <c r="AY486" s="194"/>
      <c r="AZ486" s="194"/>
      <c r="BA486" s="194"/>
      <c r="BB486" s="194"/>
      <c r="BC486" s="194"/>
      <c r="BD486" s="194"/>
      <c r="BE486" s="194"/>
      <c r="BF486" s="194"/>
      <c r="BG486" s="194"/>
      <c r="BH486" s="194"/>
      <c r="BI486" s="194"/>
      <c r="BJ486" s="194"/>
    </row>
    <row r="487" spans="1:62" s="197" customFormat="1" ht="18" customHeight="1">
      <c r="A487" s="320" t="s">
        <v>315</v>
      </c>
      <c r="B487" s="321" t="s">
        <v>151</v>
      </c>
      <c r="C487" s="320" t="s">
        <v>152</v>
      </c>
      <c r="D487" s="320" t="s">
        <v>120</v>
      </c>
      <c r="E487" s="435" t="s">
        <v>386</v>
      </c>
      <c r="F487" s="435"/>
      <c r="G487" s="322" t="s">
        <v>153</v>
      </c>
      <c r="H487" s="321" t="s">
        <v>154</v>
      </c>
      <c r="I487" s="321" t="s">
        <v>1025</v>
      </c>
      <c r="J487" s="344" t="s">
        <v>157</v>
      </c>
      <c r="K487" s="194"/>
      <c r="L487" s="194"/>
      <c r="M487" s="194"/>
      <c r="N487" s="194"/>
      <c r="O487" s="194"/>
      <c r="P487" s="194"/>
      <c r="Q487" s="194"/>
      <c r="R487" s="194"/>
      <c r="S487" s="194"/>
      <c r="T487" s="194"/>
      <c r="U487" s="194"/>
      <c r="V487" s="194"/>
      <c r="W487" s="194"/>
      <c r="X487" s="194"/>
      <c r="Y487" s="194"/>
      <c r="Z487" s="194"/>
      <c r="AA487" s="194"/>
      <c r="AB487" s="194"/>
      <c r="AC487" s="194"/>
      <c r="AD487" s="194"/>
      <c r="AE487" s="194"/>
      <c r="AF487" s="194"/>
      <c r="AG487" s="194"/>
      <c r="AH487" s="194"/>
      <c r="AI487" s="194"/>
      <c r="AJ487" s="194"/>
      <c r="AK487" s="194"/>
      <c r="AL487" s="194"/>
      <c r="AM487" s="194"/>
      <c r="AN487" s="194"/>
      <c r="AO487" s="194"/>
      <c r="AP487" s="194"/>
      <c r="AQ487" s="194"/>
      <c r="AR487" s="194"/>
      <c r="AS487" s="194"/>
      <c r="AT487" s="194"/>
      <c r="AU487" s="194"/>
      <c r="AV487" s="194"/>
      <c r="AW487" s="194"/>
      <c r="AX487" s="194"/>
      <c r="AY487" s="194"/>
      <c r="AZ487" s="194"/>
      <c r="BA487" s="194"/>
      <c r="BB487" s="194"/>
      <c r="BC487" s="194"/>
      <c r="BD487" s="194"/>
      <c r="BE487" s="194"/>
      <c r="BF487" s="194"/>
      <c r="BG487" s="194"/>
      <c r="BH487" s="194"/>
      <c r="BI487" s="194"/>
      <c r="BJ487" s="194"/>
    </row>
    <row r="488" spans="1:62" s="197" customFormat="1" ht="39" customHeight="1">
      <c r="A488" s="323" t="s">
        <v>1260</v>
      </c>
      <c r="B488" s="324" t="s">
        <v>316</v>
      </c>
      <c r="C488" s="323" t="s">
        <v>162</v>
      </c>
      <c r="D488" s="323" t="s">
        <v>317</v>
      </c>
      <c r="E488" s="438" t="s">
        <v>1160</v>
      </c>
      <c r="F488" s="438"/>
      <c r="G488" s="325" t="s">
        <v>183</v>
      </c>
      <c r="H488" s="326">
        <v>1</v>
      </c>
      <c r="I488" s="327">
        <v>25.61</v>
      </c>
      <c r="J488" s="345">
        <v>25.61</v>
      </c>
      <c r="K488" s="194"/>
      <c r="L488" s="194"/>
      <c r="M488" s="194"/>
      <c r="N488" s="194"/>
      <c r="O488" s="194"/>
      <c r="P488" s="194"/>
      <c r="Q488" s="194"/>
      <c r="R488" s="194"/>
      <c r="S488" s="194"/>
      <c r="T488" s="194"/>
      <c r="U488" s="194"/>
      <c r="V488" s="194"/>
      <c r="W488" s="194"/>
      <c r="X488" s="194"/>
      <c r="Y488" s="194"/>
      <c r="Z488" s="194"/>
      <c r="AA488" s="194"/>
      <c r="AB488" s="194"/>
      <c r="AC488" s="194"/>
      <c r="AD488" s="194"/>
      <c r="AE488" s="194"/>
      <c r="AF488" s="194"/>
      <c r="AG488" s="194"/>
      <c r="AH488" s="194"/>
      <c r="AI488" s="194"/>
      <c r="AJ488" s="194"/>
      <c r="AK488" s="194"/>
      <c r="AL488" s="194"/>
      <c r="AM488" s="194"/>
      <c r="AN488" s="194"/>
      <c r="AO488" s="194"/>
      <c r="AP488" s="194"/>
      <c r="AQ488" s="194"/>
      <c r="AR488" s="194"/>
      <c r="AS488" s="194"/>
      <c r="AT488" s="194"/>
      <c r="AU488" s="194"/>
      <c r="AV488" s="194"/>
      <c r="AW488" s="194"/>
      <c r="AX488" s="194"/>
      <c r="AY488" s="194"/>
      <c r="AZ488" s="194"/>
      <c r="BA488" s="194"/>
      <c r="BB488" s="194"/>
      <c r="BC488" s="194"/>
      <c r="BD488" s="194"/>
      <c r="BE488" s="194"/>
      <c r="BF488" s="194"/>
      <c r="BG488" s="194"/>
      <c r="BH488" s="194"/>
      <c r="BI488" s="194"/>
      <c r="BJ488" s="194"/>
    </row>
    <row r="489" spans="1:62" s="197" customFormat="1" ht="26.1" customHeight="1">
      <c r="A489" s="328" t="s">
        <v>1261</v>
      </c>
      <c r="B489" s="329" t="s">
        <v>1402</v>
      </c>
      <c r="C489" s="328" t="s">
        <v>162</v>
      </c>
      <c r="D489" s="328" t="s">
        <v>1403</v>
      </c>
      <c r="E489" s="439" t="s">
        <v>1038</v>
      </c>
      <c r="F489" s="439"/>
      <c r="G489" s="330" t="s">
        <v>168</v>
      </c>
      <c r="H489" s="331">
        <v>0.31819999999999998</v>
      </c>
      <c r="I489" s="332">
        <v>19.850000000000001</v>
      </c>
      <c r="J489" s="346">
        <v>6.31</v>
      </c>
      <c r="K489" s="194"/>
      <c r="L489" s="194"/>
      <c r="M489" s="194"/>
      <c r="N489" s="194"/>
      <c r="O489" s="194"/>
      <c r="P489" s="194"/>
      <c r="Q489" s="194"/>
      <c r="R489" s="194"/>
      <c r="S489" s="194"/>
      <c r="T489" s="194"/>
      <c r="U489" s="194"/>
      <c r="V489" s="194"/>
      <c r="W489" s="194"/>
      <c r="X489" s="194"/>
      <c r="Y489" s="194"/>
      <c r="Z489" s="194"/>
      <c r="AA489" s="194"/>
      <c r="AB489" s="194"/>
      <c r="AC489" s="194"/>
      <c r="AD489" s="194"/>
      <c r="AE489" s="194"/>
      <c r="AF489" s="194"/>
      <c r="AG489" s="194"/>
      <c r="AH489" s="194"/>
      <c r="AI489" s="194"/>
      <c r="AJ489" s="194"/>
      <c r="AK489" s="194"/>
      <c r="AL489" s="194"/>
      <c r="AM489" s="194"/>
      <c r="AN489" s="194"/>
      <c r="AO489" s="194"/>
      <c r="AP489" s="194"/>
      <c r="AQ489" s="194"/>
      <c r="AR489" s="194"/>
      <c r="AS489" s="194"/>
      <c r="AT489" s="194"/>
      <c r="AU489" s="194"/>
      <c r="AV489" s="194"/>
      <c r="AW489" s="194"/>
      <c r="AX489" s="194"/>
      <c r="AY489" s="194"/>
      <c r="AZ489" s="194"/>
      <c r="BA489" s="194"/>
      <c r="BB489" s="194"/>
      <c r="BC489" s="194"/>
      <c r="BD489" s="194"/>
      <c r="BE489" s="194"/>
      <c r="BF489" s="194"/>
      <c r="BG489" s="194"/>
      <c r="BH489" s="194"/>
      <c r="BI489" s="194"/>
      <c r="BJ489" s="194"/>
    </row>
    <row r="490" spans="1:62" s="197" customFormat="1" ht="26.1" customHeight="1">
      <c r="A490" s="328" t="s">
        <v>1261</v>
      </c>
      <c r="B490" s="329" t="s">
        <v>1329</v>
      </c>
      <c r="C490" s="328" t="s">
        <v>162</v>
      </c>
      <c r="D490" s="328" t="s">
        <v>1330</v>
      </c>
      <c r="E490" s="439" t="s">
        <v>1038</v>
      </c>
      <c r="F490" s="439"/>
      <c r="G490" s="330" t="s">
        <v>168</v>
      </c>
      <c r="H490" s="331">
        <v>0.31819999999999998</v>
      </c>
      <c r="I490" s="332">
        <v>24.87</v>
      </c>
      <c r="J490" s="346">
        <v>7.91</v>
      </c>
      <c r="K490" s="194"/>
      <c r="L490" s="194"/>
      <c r="M490" s="194"/>
      <c r="N490" s="194"/>
      <c r="O490" s="194"/>
      <c r="P490" s="194"/>
      <c r="Q490" s="194"/>
      <c r="R490" s="194"/>
      <c r="S490" s="194"/>
      <c r="T490" s="194"/>
      <c r="U490" s="194"/>
      <c r="V490" s="194"/>
      <c r="W490" s="194"/>
      <c r="X490" s="194"/>
      <c r="Y490" s="194"/>
      <c r="Z490" s="194"/>
      <c r="AA490" s="194"/>
      <c r="AB490" s="194"/>
      <c r="AC490" s="194"/>
      <c r="AD490" s="194"/>
      <c r="AE490" s="194"/>
      <c r="AF490" s="194"/>
      <c r="AG490" s="194"/>
      <c r="AH490" s="194"/>
      <c r="AI490" s="194"/>
      <c r="AJ490" s="194"/>
      <c r="AK490" s="194"/>
      <c r="AL490" s="194"/>
      <c r="AM490" s="194"/>
      <c r="AN490" s="194"/>
      <c r="AO490" s="194"/>
      <c r="AP490" s="194"/>
      <c r="AQ490" s="194"/>
      <c r="AR490" s="194"/>
      <c r="AS490" s="194"/>
      <c r="AT490" s="194"/>
      <c r="AU490" s="194"/>
      <c r="AV490" s="194"/>
      <c r="AW490" s="194"/>
      <c r="AX490" s="194"/>
      <c r="AY490" s="194"/>
      <c r="AZ490" s="194"/>
      <c r="BA490" s="194"/>
      <c r="BB490" s="194"/>
      <c r="BC490" s="194"/>
      <c r="BD490" s="194"/>
      <c r="BE490" s="194"/>
      <c r="BF490" s="194"/>
      <c r="BG490" s="194"/>
      <c r="BH490" s="194"/>
      <c r="BI490" s="194"/>
      <c r="BJ490" s="194"/>
    </row>
    <row r="491" spans="1:62" s="197" customFormat="1" ht="26.1" customHeight="1">
      <c r="A491" s="328" t="s">
        <v>1264</v>
      </c>
      <c r="B491" s="329" t="s">
        <v>592</v>
      </c>
      <c r="C491" s="328" t="s">
        <v>162</v>
      </c>
      <c r="D491" s="328" t="s">
        <v>593</v>
      </c>
      <c r="E491" s="439" t="s">
        <v>422</v>
      </c>
      <c r="F491" s="439"/>
      <c r="G491" s="330" t="s">
        <v>183</v>
      </c>
      <c r="H491" s="331">
        <v>1.0548999999999999</v>
      </c>
      <c r="I491" s="332">
        <v>10.76</v>
      </c>
      <c r="J491" s="346">
        <v>11.35</v>
      </c>
      <c r="K491" s="194"/>
      <c r="L491" s="194"/>
      <c r="M491" s="194"/>
      <c r="N491" s="194"/>
      <c r="O491" s="194"/>
      <c r="P491" s="194"/>
      <c r="Q491" s="194"/>
      <c r="R491" s="194"/>
      <c r="S491" s="194"/>
      <c r="T491" s="194"/>
      <c r="U491" s="194"/>
      <c r="V491" s="194"/>
      <c r="W491" s="194"/>
      <c r="X491" s="194"/>
      <c r="Y491" s="194"/>
      <c r="Z491" s="194"/>
      <c r="AA491" s="194"/>
      <c r="AB491" s="194"/>
      <c r="AC491" s="194"/>
      <c r="AD491" s="194"/>
      <c r="AE491" s="194"/>
      <c r="AF491" s="194"/>
      <c r="AG491" s="194"/>
      <c r="AH491" s="194"/>
      <c r="AI491" s="194"/>
      <c r="AJ491" s="194"/>
      <c r="AK491" s="194"/>
      <c r="AL491" s="194"/>
      <c r="AM491" s="194"/>
      <c r="AN491" s="194"/>
      <c r="AO491" s="194"/>
      <c r="AP491" s="194"/>
      <c r="AQ491" s="194"/>
      <c r="AR491" s="194"/>
      <c r="AS491" s="194"/>
      <c r="AT491" s="194"/>
      <c r="AU491" s="194"/>
      <c r="AV491" s="194"/>
      <c r="AW491" s="194"/>
      <c r="AX491" s="194"/>
      <c r="AY491" s="194"/>
      <c r="AZ491" s="194"/>
      <c r="BA491" s="194"/>
      <c r="BB491" s="194"/>
      <c r="BC491" s="194"/>
      <c r="BD491" s="194"/>
      <c r="BE491" s="194"/>
      <c r="BF491" s="194"/>
      <c r="BG491" s="194"/>
      <c r="BH491" s="194"/>
      <c r="BI491" s="194"/>
      <c r="BJ491" s="194"/>
    </row>
    <row r="492" spans="1:62" s="197" customFormat="1" ht="24" customHeight="1">
      <c r="A492" s="328" t="s">
        <v>1264</v>
      </c>
      <c r="B492" s="329" t="s">
        <v>954</v>
      </c>
      <c r="C492" s="328" t="s">
        <v>162</v>
      </c>
      <c r="D492" s="328" t="s">
        <v>955</v>
      </c>
      <c r="E492" s="439" t="s">
        <v>422</v>
      </c>
      <c r="F492" s="439"/>
      <c r="G492" s="330" t="s">
        <v>204</v>
      </c>
      <c r="H492" s="331">
        <v>1.77E-2</v>
      </c>
      <c r="I492" s="332">
        <v>2.2599999999999998</v>
      </c>
      <c r="J492" s="346">
        <v>0.04</v>
      </c>
      <c r="K492" s="194"/>
      <c r="L492" s="194"/>
      <c r="M492" s="194"/>
      <c r="N492" s="194"/>
      <c r="O492" s="194"/>
      <c r="P492" s="194"/>
      <c r="Q492" s="194"/>
      <c r="R492" s="194"/>
      <c r="S492" s="194"/>
      <c r="T492" s="194"/>
      <c r="U492" s="194"/>
      <c r="V492" s="194"/>
      <c r="W492" s="194"/>
      <c r="X492" s="194"/>
      <c r="Y492" s="194"/>
      <c r="Z492" s="194"/>
      <c r="AA492" s="194"/>
      <c r="AB492" s="194"/>
      <c r="AC492" s="194"/>
      <c r="AD492" s="194"/>
      <c r="AE492" s="194"/>
      <c r="AF492" s="194"/>
      <c r="AG492" s="194"/>
      <c r="AH492" s="194"/>
      <c r="AI492" s="194"/>
      <c r="AJ492" s="194"/>
      <c r="AK492" s="194"/>
      <c r="AL492" s="194"/>
      <c r="AM492" s="194"/>
      <c r="AN492" s="194"/>
      <c r="AO492" s="194"/>
      <c r="AP492" s="194"/>
      <c r="AQ492" s="194"/>
      <c r="AR492" s="194"/>
      <c r="AS492" s="194"/>
      <c r="AT492" s="194"/>
      <c r="AU492" s="194"/>
      <c r="AV492" s="194"/>
      <c r="AW492" s="194"/>
      <c r="AX492" s="194"/>
      <c r="AY492" s="194"/>
      <c r="AZ492" s="194"/>
      <c r="BA492" s="194"/>
      <c r="BB492" s="194"/>
      <c r="BC492" s="194"/>
      <c r="BD492" s="194"/>
      <c r="BE492" s="194"/>
      <c r="BF492" s="194"/>
      <c r="BG492" s="194"/>
      <c r="BH492" s="194"/>
      <c r="BI492" s="194"/>
      <c r="BJ492" s="194"/>
    </row>
    <row r="493" spans="1:62" s="197" customFormat="1">
      <c r="A493" s="333"/>
      <c r="B493" s="333"/>
      <c r="C493" s="333"/>
      <c r="D493" s="333"/>
      <c r="E493" s="333" t="s">
        <v>1265</v>
      </c>
      <c r="F493" s="334">
        <v>5.2854238778089115</v>
      </c>
      <c r="G493" s="333" t="s">
        <v>1266</v>
      </c>
      <c r="H493" s="334">
        <v>4.33</v>
      </c>
      <c r="I493" s="333" t="s">
        <v>1267</v>
      </c>
      <c r="J493" s="334">
        <v>9.6199999999999992</v>
      </c>
      <c r="K493" s="194"/>
      <c r="L493" s="194"/>
      <c r="M493" s="194"/>
      <c r="N493" s="194"/>
      <c r="O493" s="194"/>
      <c r="P493" s="194"/>
      <c r="Q493" s="194"/>
      <c r="R493" s="194"/>
      <c r="S493" s="194"/>
      <c r="T493" s="194"/>
      <c r="U493" s="194"/>
      <c r="V493" s="194"/>
      <c r="W493" s="194"/>
      <c r="X493" s="194"/>
      <c r="Y493" s="194"/>
      <c r="Z493" s="194"/>
      <c r="AA493" s="194"/>
      <c r="AB493" s="194"/>
      <c r="AC493" s="194"/>
      <c r="AD493" s="194"/>
      <c r="AE493" s="194"/>
      <c r="AF493" s="194"/>
      <c r="AG493" s="194"/>
      <c r="AH493" s="194"/>
      <c r="AI493" s="194"/>
      <c r="AJ493" s="194"/>
      <c r="AK493" s="194"/>
      <c r="AL493" s="194"/>
      <c r="AM493" s="194"/>
      <c r="AN493" s="194"/>
      <c r="AO493" s="194"/>
      <c r="AP493" s="194"/>
      <c r="AQ493" s="194"/>
      <c r="AR493" s="194"/>
      <c r="AS493" s="194"/>
      <c r="AT493" s="194"/>
      <c r="AU493" s="194"/>
      <c r="AV493" s="194"/>
      <c r="AW493" s="194"/>
      <c r="AX493" s="194"/>
      <c r="AY493" s="194"/>
      <c r="AZ493" s="194"/>
      <c r="BA493" s="194"/>
      <c r="BB493" s="194"/>
      <c r="BC493" s="194"/>
      <c r="BD493" s="194"/>
      <c r="BE493" s="194"/>
      <c r="BF493" s="194"/>
      <c r="BG493" s="194"/>
      <c r="BH493" s="194"/>
      <c r="BI493" s="194"/>
      <c r="BJ493" s="194"/>
    </row>
    <row r="494" spans="1:62" s="197" customFormat="1">
      <c r="A494" s="333"/>
      <c r="B494" s="333"/>
      <c r="C494" s="333"/>
      <c r="D494" s="333"/>
      <c r="E494" s="333" t="s">
        <v>1268</v>
      </c>
      <c r="F494" s="334">
        <v>6.89</v>
      </c>
      <c r="G494" s="333"/>
      <c r="H494" s="434" t="s">
        <v>1269</v>
      </c>
      <c r="I494" s="434"/>
      <c r="J494" s="334">
        <v>32.5</v>
      </c>
      <c r="K494" s="194"/>
      <c r="L494" s="194"/>
      <c r="M494" s="194"/>
      <c r="N494" s="194"/>
      <c r="O494" s="194"/>
      <c r="P494" s="194"/>
      <c r="Q494" s="194"/>
      <c r="R494" s="194"/>
      <c r="S494" s="194"/>
      <c r="T494" s="194"/>
      <c r="U494" s="194"/>
      <c r="V494" s="194"/>
      <c r="W494" s="194"/>
      <c r="X494" s="194"/>
      <c r="Y494" s="194"/>
      <c r="Z494" s="194"/>
      <c r="AA494" s="194"/>
      <c r="AB494" s="194"/>
      <c r="AC494" s="194"/>
      <c r="AD494" s="194"/>
      <c r="AE494" s="194"/>
      <c r="AF494" s="194"/>
      <c r="AG494" s="194"/>
      <c r="AH494" s="194"/>
      <c r="AI494" s="194"/>
      <c r="AJ494" s="194"/>
      <c r="AK494" s="194"/>
      <c r="AL494" s="194"/>
      <c r="AM494" s="194"/>
      <c r="AN494" s="194"/>
      <c r="AO494" s="194"/>
      <c r="AP494" s="194"/>
      <c r="AQ494" s="194"/>
      <c r="AR494" s="194"/>
      <c r="AS494" s="194"/>
      <c r="AT494" s="194"/>
      <c r="AU494" s="194"/>
      <c r="AV494" s="194"/>
      <c r="AW494" s="194"/>
      <c r="AX494" s="194"/>
      <c r="AY494" s="194"/>
      <c r="AZ494" s="194"/>
      <c r="BA494" s="194"/>
      <c r="BB494" s="194"/>
      <c r="BC494" s="194"/>
      <c r="BD494" s="194"/>
      <c r="BE494" s="194"/>
      <c r="BF494" s="194"/>
      <c r="BG494" s="194"/>
      <c r="BH494" s="194"/>
      <c r="BI494" s="194"/>
      <c r="BJ494" s="194"/>
    </row>
    <row r="495" spans="1:62" s="197" customFormat="1" ht="30" customHeight="1" thickBot="1">
      <c r="A495" s="335"/>
      <c r="B495" s="335"/>
      <c r="C495" s="335"/>
      <c r="D495" s="335"/>
      <c r="E495" s="335"/>
      <c r="F495" s="335"/>
      <c r="G495" s="335" t="s">
        <v>1270</v>
      </c>
      <c r="H495" s="336">
        <v>7.63</v>
      </c>
      <c r="I495" s="335" t="s">
        <v>1271</v>
      </c>
      <c r="J495" s="337">
        <v>247.97</v>
      </c>
      <c r="K495" s="194"/>
      <c r="L495" s="194"/>
      <c r="M495" s="194"/>
      <c r="N495" s="194"/>
      <c r="O495" s="194"/>
      <c r="P495" s="194"/>
      <c r="Q495" s="194"/>
      <c r="R495" s="194"/>
      <c r="S495" s="194"/>
      <c r="T495" s="194"/>
      <c r="U495" s="194"/>
      <c r="V495" s="194"/>
      <c r="W495" s="194"/>
      <c r="X495" s="194"/>
      <c r="Y495" s="194"/>
      <c r="Z495" s="194"/>
      <c r="AA495" s="194"/>
      <c r="AB495" s="194"/>
      <c r="AC495" s="194"/>
      <c r="AD495" s="194"/>
      <c r="AE495" s="194"/>
      <c r="AF495" s="194"/>
      <c r="AG495" s="194"/>
      <c r="AH495" s="194"/>
      <c r="AI495" s="194"/>
      <c r="AJ495" s="194"/>
      <c r="AK495" s="194"/>
      <c r="AL495" s="194"/>
      <c r="AM495" s="194"/>
      <c r="AN495" s="194"/>
      <c r="AO495" s="194"/>
      <c r="AP495" s="194"/>
      <c r="AQ495" s="194"/>
      <c r="AR495" s="194"/>
      <c r="AS495" s="194"/>
      <c r="AT495" s="194"/>
      <c r="AU495" s="194"/>
      <c r="AV495" s="194"/>
      <c r="AW495" s="194"/>
      <c r="AX495" s="194"/>
      <c r="AY495" s="194"/>
      <c r="AZ495" s="194"/>
      <c r="BA495" s="194"/>
      <c r="BB495" s="194"/>
      <c r="BC495" s="194"/>
      <c r="BD495" s="194"/>
      <c r="BE495" s="194"/>
      <c r="BF495" s="194"/>
      <c r="BG495" s="194"/>
      <c r="BH495" s="194"/>
      <c r="BI495" s="194"/>
      <c r="BJ495" s="194"/>
    </row>
    <row r="496" spans="1:62" s="197" customFormat="1" ht="0.95" customHeight="1" thickTop="1">
      <c r="A496" s="338"/>
      <c r="B496" s="338"/>
      <c r="C496" s="338"/>
      <c r="D496" s="338"/>
      <c r="E496" s="338"/>
      <c r="F496" s="338"/>
      <c r="G496" s="338"/>
      <c r="H496" s="338"/>
      <c r="I496" s="338"/>
      <c r="J496" s="338"/>
      <c r="K496" s="194"/>
      <c r="L496" s="194"/>
      <c r="M496" s="194"/>
      <c r="N496" s="194"/>
      <c r="O496" s="194"/>
      <c r="P496" s="194"/>
      <c r="Q496" s="194"/>
      <c r="R496" s="194"/>
      <c r="S496" s="194"/>
      <c r="T496" s="194"/>
      <c r="U496" s="194"/>
      <c r="V496" s="194"/>
      <c r="W496" s="194"/>
      <c r="X496" s="194"/>
      <c r="Y496" s="194"/>
      <c r="Z496" s="194"/>
      <c r="AA496" s="194"/>
      <c r="AB496" s="194"/>
      <c r="AC496" s="194"/>
      <c r="AD496" s="194"/>
      <c r="AE496" s="194"/>
      <c r="AF496" s="194"/>
      <c r="AG496" s="194"/>
      <c r="AH496" s="194"/>
      <c r="AI496" s="194"/>
      <c r="AJ496" s="194"/>
      <c r="AK496" s="194"/>
      <c r="AL496" s="194"/>
      <c r="AM496" s="194"/>
      <c r="AN496" s="194"/>
      <c r="AO496" s="194"/>
      <c r="AP496" s="194"/>
      <c r="AQ496" s="194"/>
      <c r="AR496" s="194"/>
      <c r="AS496" s="194"/>
      <c r="AT496" s="194"/>
      <c r="AU496" s="194"/>
      <c r="AV496" s="194"/>
      <c r="AW496" s="194"/>
      <c r="AX496" s="194"/>
      <c r="AY496" s="194"/>
      <c r="AZ496" s="194"/>
      <c r="BA496" s="194"/>
      <c r="BB496" s="194"/>
      <c r="BC496" s="194"/>
      <c r="BD496" s="194"/>
      <c r="BE496" s="194"/>
      <c r="BF496" s="194"/>
      <c r="BG496" s="194"/>
      <c r="BH496" s="194"/>
      <c r="BI496" s="194"/>
      <c r="BJ496" s="194"/>
    </row>
    <row r="497" spans="1:62" s="197" customFormat="1" ht="18" customHeight="1">
      <c r="A497" s="320" t="s">
        <v>318</v>
      </c>
      <c r="B497" s="321" t="s">
        <v>151</v>
      </c>
      <c r="C497" s="320" t="s">
        <v>152</v>
      </c>
      <c r="D497" s="320" t="s">
        <v>120</v>
      </c>
      <c r="E497" s="435" t="s">
        <v>386</v>
      </c>
      <c r="F497" s="435"/>
      <c r="G497" s="322" t="s">
        <v>153</v>
      </c>
      <c r="H497" s="321" t="s">
        <v>154</v>
      </c>
      <c r="I497" s="321" t="s">
        <v>1025</v>
      </c>
      <c r="J497" s="344" t="s">
        <v>157</v>
      </c>
      <c r="K497" s="194"/>
      <c r="L497" s="194"/>
      <c r="M497" s="194"/>
      <c r="N497" s="194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  <c r="AA497" s="194"/>
      <c r="AB497" s="194"/>
      <c r="AC497" s="194"/>
      <c r="AD497" s="194"/>
      <c r="AE497" s="194"/>
      <c r="AF497" s="194"/>
      <c r="AG497" s="194"/>
      <c r="AH497" s="194"/>
      <c r="AI497" s="194"/>
      <c r="AJ497" s="194"/>
      <c r="AK497" s="194"/>
      <c r="AL497" s="194"/>
      <c r="AM497" s="194"/>
      <c r="AN497" s="194"/>
      <c r="AO497" s="194"/>
      <c r="AP497" s="194"/>
      <c r="AQ497" s="194"/>
      <c r="AR497" s="194"/>
      <c r="AS497" s="194"/>
      <c r="AT497" s="194"/>
      <c r="AU497" s="194"/>
      <c r="AV497" s="194"/>
      <c r="AW497" s="194"/>
      <c r="AX497" s="194"/>
      <c r="AY497" s="194"/>
      <c r="AZ497" s="194"/>
      <c r="BA497" s="194"/>
      <c r="BB497" s="194"/>
      <c r="BC497" s="194"/>
      <c r="BD497" s="194"/>
      <c r="BE497" s="194"/>
      <c r="BF497" s="194"/>
      <c r="BG497" s="194"/>
      <c r="BH497" s="194"/>
      <c r="BI497" s="194"/>
      <c r="BJ497" s="194"/>
    </row>
    <row r="498" spans="1:62" s="197" customFormat="1" ht="51.95" customHeight="1">
      <c r="A498" s="323" t="s">
        <v>1260</v>
      </c>
      <c r="B498" s="324" t="s">
        <v>319</v>
      </c>
      <c r="C498" s="323" t="s">
        <v>162</v>
      </c>
      <c r="D498" s="323" t="s">
        <v>320</v>
      </c>
      <c r="E498" s="438" t="s">
        <v>1160</v>
      </c>
      <c r="F498" s="438"/>
      <c r="G498" s="325" t="s">
        <v>204</v>
      </c>
      <c r="H498" s="326">
        <v>1</v>
      </c>
      <c r="I498" s="327">
        <v>21.96</v>
      </c>
      <c r="J498" s="345">
        <v>21.96</v>
      </c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194"/>
      <c r="AD498" s="194"/>
      <c r="AE498" s="194"/>
      <c r="AF498" s="194"/>
      <c r="AG498" s="194"/>
      <c r="AH498" s="194"/>
      <c r="AI498" s="194"/>
      <c r="AJ498" s="194"/>
      <c r="AK498" s="194"/>
      <c r="AL498" s="194"/>
      <c r="AM498" s="194"/>
      <c r="AN498" s="194"/>
      <c r="AO498" s="194"/>
      <c r="AP498" s="194"/>
      <c r="AQ498" s="194"/>
      <c r="AR498" s="194"/>
      <c r="AS498" s="194"/>
      <c r="AT498" s="194"/>
      <c r="AU498" s="194"/>
      <c r="AV498" s="194"/>
      <c r="AW498" s="194"/>
      <c r="AX498" s="194"/>
      <c r="AY498" s="194"/>
      <c r="AZ498" s="194"/>
      <c r="BA498" s="194"/>
      <c r="BB498" s="194"/>
      <c r="BC498" s="194"/>
      <c r="BD498" s="194"/>
      <c r="BE498" s="194"/>
      <c r="BF498" s="194"/>
      <c r="BG498" s="194"/>
      <c r="BH498" s="194"/>
      <c r="BI498" s="194"/>
      <c r="BJ498" s="194"/>
    </row>
    <row r="499" spans="1:62" s="197" customFormat="1" ht="26.1" customHeight="1">
      <c r="A499" s="328" t="s">
        <v>1261</v>
      </c>
      <c r="B499" s="329" t="s">
        <v>1402</v>
      </c>
      <c r="C499" s="328" t="s">
        <v>162</v>
      </c>
      <c r="D499" s="328" t="s">
        <v>1403</v>
      </c>
      <c r="E499" s="439" t="s">
        <v>1038</v>
      </c>
      <c r="F499" s="439"/>
      <c r="G499" s="330" t="s">
        <v>168</v>
      </c>
      <c r="H499" s="331">
        <v>0.13789999999999999</v>
      </c>
      <c r="I499" s="332">
        <v>19.850000000000001</v>
      </c>
      <c r="J499" s="346">
        <v>2.73</v>
      </c>
      <c r="K499" s="194"/>
      <c r="L499" s="194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  <c r="AA499" s="194"/>
      <c r="AB499" s="194"/>
      <c r="AC499" s="194"/>
      <c r="AD499" s="194"/>
      <c r="AE499" s="194"/>
      <c r="AF499" s="194"/>
      <c r="AG499" s="194"/>
      <c r="AH499" s="194"/>
      <c r="AI499" s="194"/>
      <c r="AJ499" s="194"/>
      <c r="AK499" s="194"/>
      <c r="AL499" s="194"/>
      <c r="AM499" s="194"/>
      <c r="AN499" s="194"/>
      <c r="AO499" s="194"/>
      <c r="AP499" s="194"/>
      <c r="AQ499" s="194"/>
      <c r="AR499" s="194"/>
      <c r="AS499" s="194"/>
      <c r="AT499" s="194"/>
      <c r="AU499" s="194"/>
      <c r="AV499" s="194"/>
      <c r="AW499" s="194"/>
      <c r="AX499" s="194"/>
      <c r="AY499" s="194"/>
      <c r="AZ499" s="194"/>
      <c r="BA499" s="194"/>
      <c r="BB499" s="194"/>
      <c r="BC499" s="194"/>
      <c r="BD499" s="194"/>
      <c r="BE499" s="194"/>
      <c r="BF499" s="194"/>
      <c r="BG499" s="194"/>
      <c r="BH499" s="194"/>
      <c r="BI499" s="194"/>
      <c r="BJ499" s="194"/>
    </row>
    <row r="500" spans="1:62" s="197" customFormat="1" ht="26.1" customHeight="1">
      <c r="A500" s="328" t="s">
        <v>1261</v>
      </c>
      <c r="B500" s="329" t="s">
        <v>1329</v>
      </c>
      <c r="C500" s="328" t="s">
        <v>162</v>
      </c>
      <c r="D500" s="328" t="s">
        <v>1330</v>
      </c>
      <c r="E500" s="439" t="s">
        <v>1038</v>
      </c>
      <c r="F500" s="439"/>
      <c r="G500" s="330" t="s">
        <v>168</v>
      </c>
      <c r="H500" s="331">
        <v>0.13789999999999999</v>
      </c>
      <c r="I500" s="332">
        <v>24.87</v>
      </c>
      <c r="J500" s="346">
        <v>3.42</v>
      </c>
      <c r="K500" s="194"/>
      <c r="L500" s="194"/>
      <c r="M500" s="194"/>
      <c r="N500" s="194"/>
      <c r="O500" s="194"/>
      <c r="P500" s="194"/>
      <c r="Q500" s="194"/>
      <c r="R500" s="194"/>
      <c r="S500" s="194"/>
      <c r="T500" s="194"/>
      <c r="U500" s="194"/>
      <c r="V500" s="194"/>
      <c r="W500" s="194"/>
      <c r="X500" s="194"/>
      <c r="Y500" s="194"/>
      <c r="Z500" s="194"/>
      <c r="AA500" s="194"/>
      <c r="AB500" s="194"/>
      <c r="AC500" s="194"/>
      <c r="AD500" s="194"/>
      <c r="AE500" s="194"/>
      <c r="AF500" s="194"/>
      <c r="AG500" s="194"/>
      <c r="AH500" s="194"/>
      <c r="AI500" s="194"/>
      <c r="AJ500" s="194"/>
      <c r="AK500" s="194"/>
      <c r="AL500" s="194"/>
      <c r="AM500" s="194"/>
      <c r="AN500" s="194"/>
      <c r="AO500" s="194"/>
      <c r="AP500" s="194"/>
      <c r="AQ500" s="194"/>
      <c r="AR500" s="194"/>
      <c r="AS500" s="194"/>
      <c r="AT500" s="194"/>
      <c r="AU500" s="194"/>
      <c r="AV500" s="194"/>
      <c r="AW500" s="194"/>
      <c r="AX500" s="194"/>
      <c r="AY500" s="194"/>
      <c r="AZ500" s="194"/>
      <c r="BA500" s="194"/>
      <c r="BB500" s="194"/>
      <c r="BC500" s="194"/>
      <c r="BD500" s="194"/>
      <c r="BE500" s="194"/>
      <c r="BF500" s="194"/>
      <c r="BG500" s="194"/>
      <c r="BH500" s="194"/>
      <c r="BI500" s="194"/>
      <c r="BJ500" s="194"/>
    </row>
    <row r="501" spans="1:62" s="197" customFormat="1" ht="26.1" customHeight="1">
      <c r="A501" s="328" t="s">
        <v>1264</v>
      </c>
      <c r="B501" s="329" t="s">
        <v>846</v>
      </c>
      <c r="C501" s="328" t="s">
        <v>162</v>
      </c>
      <c r="D501" s="328" t="s">
        <v>847</v>
      </c>
      <c r="E501" s="439" t="s">
        <v>422</v>
      </c>
      <c r="F501" s="439"/>
      <c r="G501" s="330" t="s">
        <v>204</v>
      </c>
      <c r="H501" s="331">
        <v>2</v>
      </c>
      <c r="I501" s="332">
        <v>1.53</v>
      </c>
      <c r="J501" s="346">
        <v>3.06</v>
      </c>
      <c r="K501" s="194"/>
      <c r="L501" s="194"/>
      <c r="M501" s="194"/>
      <c r="N501" s="194"/>
      <c r="O501" s="194"/>
      <c r="P501" s="194"/>
      <c r="Q501" s="194"/>
      <c r="R501" s="194"/>
      <c r="S501" s="194"/>
      <c r="T501" s="194"/>
      <c r="U501" s="194"/>
      <c r="V501" s="194"/>
      <c r="W501" s="194"/>
      <c r="X501" s="194"/>
      <c r="Y501" s="194"/>
      <c r="Z501" s="194"/>
      <c r="AA501" s="194"/>
      <c r="AB501" s="194"/>
      <c r="AC501" s="194"/>
      <c r="AD501" s="194"/>
      <c r="AE501" s="194"/>
      <c r="AF501" s="194"/>
      <c r="AG501" s="194"/>
      <c r="AH501" s="194"/>
      <c r="AI501" s="194"/>
      <c r="AJ501" s="194"/>
      <c r="AK501" s="194"/>
      <c r="AL501" s="194"/>
      <c r="AM501" s="194"/>
      <c r="AN501" s="194"/>
      <c r="AO501" s="194"/>
      <c r="AP501" s="194"/>
      <c r="AQ501" s="194"/>
      <c r="AR501" s="194"/>
      <c r="AS501" s="194"/>
      <c r="AT501" s="194"/>
      <c r="AU501" s="194"/>
      <c r="AV501" s="194"/>
      <c r="AW501" s="194"/>
      <c r="AX501" s="194"/>
      <c r="AY501" s="194"/>
      <c r="AZ501" s="194"/>
      <c r="BA501" s="194"/>
      <c r="BB501" s="194"/>
      <c r="BC501" s="194"/>
      <c r="BD501" s="194"/>
      <c r="BE501" s="194"/>
      <c r="BF501" s="194"/>
      <c r="BG501" s="194"/>
      <c r="BH501" s="194"/>
      <c r="BI501" s="194"/>
      <c r="BJ501" s="194"/>
    </row>
    <row r="502" spans="1:62" s="197" customFormat="1" ht="26.1" customHeight="1">
      <c r="A502" s="328" t="s">
        <v>1264</v>
      </c>
      <c r="B502" s="329" t="s">
        <v>799</v>
      </c>
      <c r="C502" s="328" t="s">
        <v>162</v>
      </c>
      <c r="D502" s="328" t="s">
        <v>800</v>
      </c>
      <c r="E502" s="439" t="s">
        <v>422</v>
      </c>
      <c r="F502" s="439"/>
      <c r="G502" s="330" t="s">
        <v>204</v>
      </c>
      <c r="H502" s="331">
        <v>1</v>
      </c>
      <c r="I502" s="332">
        <v>11.51</v>
      </c>
      <c r="J502" s="346">
        <v>11.51</v>
      </c>
      <c r="K502" s="194"/>
      <c r="L502" s="194"/>
      <c r="M502" s="194"/>
      <c r="N502" s="194"/>
      <c r="O502" s="194"/>
      <c r="P502" s="194"/>
      <c r="Q502" s="194"/>
      <c r="R502" s="194"/>
      <c r="S502" s="194"/>
      <c r="T502" s="194"/>
      <c r="U502" s="194"/>
      <c r="V502" s="194"/>
      <c r="W502" s="194"/>
      <c r="X502" s="194"/>
      <c r="Y502" s="194"/>
      <c r="Z502" s="194"/>
      <c r="AA502" s="194"/>
      <c r="AB502" s="194"/>
      <c r="AC502" s="194"/>
      <c r="AD502" s="194"/>
      <c r="AE502" s="194"/>
      <c r="AF502" s="194"/>
      <c r="AG502" s="194"/>
      <c r="AH502" s="194"/>
      <c r="AI502" s="194"/>
      <c r="AJ502" s="194"/>
      <c r="AK502" s="194"/>
      <c r="AL502" s="194"/>
      <c r="AM502" s="194"/>
      <c r="AN502" s="194"/>
      <c r="AO502" s="194"/>
      <c r="AP502" s="194"/>
      <c r="AQ502" s="194"/>
      <c r="AR502" s="194"/>
      <c r="AS502" s="194"/>
      <c r="AT502" s="194"/>
      <c r="AU502" s="194"/>
      <c r="AV502" s="194"/>
      <c r="AW502" s="194"/>
      <c r="AX502" s="194"/>
      <c r="AY502" s="194"/>
      <c r="AZ502" s="194"/>
      <c r="BA502" s="194"/>
      <c r="BB502" s="194"/>
      <c r="BC502" s="194"/>
      <c r="BD502" s="194"/>
      <c r="BE502" s="194"/>
      <c r="BF502" s="194"/>
      <c r="BG502" s="194"/>
      <c r="BH502" s="194"/>
      <c r="BI502" s="194"/>
      <c r="BJ502" s="194"/>
    </row>
    <row r="503" spans="1:62" s="197" customFormat="1" ht="39" customHeight="1">
      <c r="A503" s="328" t="s">
        <v>1264</v>
      </c>
      <c r="B503" s="329" t="s">
        <v>900</v>
      </c>
      <c r="C503" s="328" t="s">
        <v>162</v>
      </c>
      <c r="D503" s="328" t="s">
        <v>901</v>
      </c>
      <c r="E503" s="439" t="s">
        <v>422</v>
      </c>
      <c r="F503" s="439"/>
      <c r="G503" s="330" t="s">
        <v>204</v>
      </c>
      <c r="H503" s="331">
        <v>0.05</v>
      </c>
      <c r="I503" s="332">
        <v>24.8</v>
      </c>
      <c r="J503" s="346">
        <v>1.24</v>
      </c>
      <c r="K503" s="194"/>
      <c r="L503" s="194"/>
      <c r="M503" s="194"/>
      <c r="N503" s="194"/>
      <c r="O503" s="194"/>
      <c r="P503" s="194"/>
      <c r="Q503" s="194"/>
      <c r="R503" s="194"/>
      <c r="S503" s="194"/>
      <c r="T503" s="194"/>
      <c r="U503" s="194"/>
      <c r="V503" s="194"/>
      <c r="W503" s="194"/>
      <c r="X503" s="194"/>
      <c r="Y503" s="194"/>
      <c r="Z503" s="194"/>
      <c r="AA503" s="194"/>
      <c r="AB503" s="194"/>
      <c r="AC503" s="194"/>
      <c r="AD503" s="194"/>
      <c r="AE503" s="194"/>
      <c r="AF503" s="194"/>
      <c r="AG503" s="194"/>
      <c r="AH503" s="194"/>
      <c r="AI503" s="194"/>
      <c r="AJ503" s="194"/>
      <c r="AK503" s="194"/>
      <c r="AL503" s="194"/>
      <c r="AM503" s="194"/>
      <c r="AN503" s="194"/>
      <c r="AO503" s="194"/>
      <c r="AP503" s="194"/>
      <c r="AQ503" s="194"/>
      <c r="AR503" s="194"/>
      <c r="AS503" s="194"/>
      <c r="AT503" s="194"/>
      <c r="AU503" s="194"/>
      <c r="AV503" s="194"/>
      <c r="AW503" s="194"/>
      <c r="AX503" s="194"/>
      <c r="AY503" s="194"/>
      <c r="AZ503" s="194"/>
      <c r="BA503" s="194"/>
      <c r="BB503" s="194"/>
      <c r="BC503" s="194"/>
      <c r="BD503" s="194"/>
      <c r="BE503" s="194"/>
      <c r="BF503" s="194"/>
      <c r="BG503" s="194"/>
      <c r="BH503" s="194"/>
      <c r="BI503" s="194"/>
      <c r="BJ503" s="194"/>
    </row>
    <row r="504" spans="1:62" s="197" customFormat="1">
      <c r="A504" s="333"/>
      <c r="B504" s="333"/>
      <c r="C504" s="333"/>
      <c r="D504" s="333"/>
      <c r="E504" s="333" t="s">
        <v>1265</v>
      </c>
      <c r="F504" s="334">
        <v>2.2910829075325529</v>
      </c>
      <c r="G504" s="333" t="s">
        <v>1266</v>
      </c>
      <c r="H504" s="334">
        <v>1.88</v>
      </c>
      <c r="I504" s="333" t="s">
        <v>1267</v>
      </c>
      <c r="J504" s="334">
        <v>4.17</v>
      </c>
      <c r="K504" s="194"/>
      <c r="L504" s="194"/>
      <c r="M504" s="194"/>
      <c r="N504" s="194"/>
      <c r="O504" s="194"/>
      <c r="P504" s="194"/>
      <c r="Q504" s="194"/>
      <c r="R504" s="194"/>
      <c r="S504" s="194"/>
      <c r="T504" s="194"/>
      <c r="U504" s="194"/>
      <c r="V504" s="194"/>
      <c r="W504" s="194"/>
      <c r="X504" s="194"/>
      <c r="Y504" s="194"/>
      <c r="Z504" s="194"/>
      <c r="AA504" s="194"/>
      <c r="AB504" s="194"/>
      <c r="AC504" s="194"/>
      <c r="AD504" s="194"/>
      <c r="AE504" s="194"/>
      <c r="AF504" s="194"/>
      <c r="AG504" s="194"/>
      <c r="AH504" s="194"/>
      <c r="AI504" s="194"/>
      <c r="AJ504" s="194"/>
      <c r="AK504" s="194"/>
      <c r="AL504" s="194"/>
      <c r="AM504" s="194"/>
      <c r="AN504" s="194"/>
      <c r="AO504" s="194"/>
      <c r="AP504" s="194"/>
      <c r="AQ504" s="194"/>
      <c r="AR504" s="194"/>
      <c r="AS504" s="194"/>
      <c r="AT504" s="194"/>
      <c r="AU504" s="194"/>
      <c r="AV504" s="194"/>
      <c r="AW504" s="194"/>
      <c r="AX504" s="194"/>
      <c r="AY504" s="194"/>
      <c r="AZ504" s="194"/>
      <c r="BA504" s="194"/>
      <c r="BB504" s="194"/>
      <c r="BC504" s="194"/>
      <c r="BD504" s="194"/>
      <c r="BE504" s="194"/>
      <c r="BF504" s="194"/>
      <c r="BG504" s="194"/>
      <c r="BH504" s="194"/>
      <c r="BI504" s="194"/>
      <c r="BJ504" s="194"/>
    </row>
    <row r="505" spans="1:62" s="197" customFormat="1">
      <c r="A505" s="333"/>
      <c r="B505" s="333"/>
      <c r="C505" s="333"/>
      <c r="D505" s="333"/>
      <c r="E505" s="333" t="s">
        <v>1268</v>
      </c>
      <c r="F505" s="334">
        <v>5.91</v>
      </c>
      <c r="G505" s="333"/>
      <c r="H505" s="434" t="s">
        <v>1269</v>
      </c>
      <c r="I505" s="434"/>
      <c r="J505" s="334">
        <v>27.87</v>
      </c>
      <c r="K505" s="194"/>
      <c r="L505" s="194"/>
      <c r="M505" s="194"/>
      <c r="N505" s="194"/>
      <c r="O505" s="194"/>
      <c r="P505" s="194"/>
      <c r="Q505" s="194"/>
      <c r="R505" s="194"/>
      <c r="S505" s="194"/>
      <c r="T505" s="194"/>
      <c r="U505" s="194"/>
      <c r="V505" s="194"/>
      <c r="W505" s="194"/>
      <c r="X505" s="194"/>
      <c r="Y505" s="194"/>
      <c r="Z505" s="194"/>
      <c r="AA505" s="194"/>
      <c r="AB505" s="194"/>
      <c r="AC505" s="194"/>
      <c r="AD505" s="194"/>
      <c r="AE505" s="194"/>
      <c r="AF505" s="194"/>
      <c r="AG505" s="194"/>
      <c r="AH505" s="194"/>
      <c r="AI505" s="194"/>
      <c r="AJ505" s="194"/>
      <c r="AK505" s="194"/>
      <c r="AL505" s="194"/>
      <c r="AM505" s="194"/>
      <c r="AN505" s="194"/>
      <c r="AO505" s="194"/>
      <c r="AP505" s="194"/>
      <c r="AQ505" s="194"/>
      <c r="AR505" s="194"/>
      <c r="AS505" s="194"/>
      <c r="AT505" s="194"/>
      <c r="AU505" s="194"/>
      <c r="AV505" s="194"/>
      <c r="AW505" s="194"/>
      <c r="AX505" s="194"/>
      <c r="AY505" s="194"/>
      <c r="AZ505" s="194"/>
      <c r="BA505" s="194"/>
      <c r="BB505" s="194"/>
      <c r="BC505" s="194"/>
      <c r="BD505" s="194"/>
      <c r="BE505" s="194"/>
      <c r="BF505" s="194"/>
      <c r="BG505" s="194"/>
      <c r="BH505" s="194"/>
      <c r="BI505" s="194"/>
      <c r="BJ505" s="194"/>
    </row>
    <row r="506" spans="1:62" s="197" customFormat="1" ht="30" customHeight="1" thickBot="1">
      <c r="A506" s="335"/>
      <c r="B506" s="335"/>
      <c r="C506" s="335"/>
      <c r="D506" s="335"/>
      <c r="E506" s="335"/>
      <c r="F506" s="335"/>
      <c r="G506" s="335" t="s">
        <v>1270</v>
      </c>
      <c r="H506" s="336">
        <v>1</v>
      </c>
      <c r="I506" s="335" t="s">
        <v>1271</v>
      </c>
      <c r="J506" s="337">
        <v>27.87</v>
      </c>
      <c r="K506" s="194"/>
      <c r="L506" s="194"/>
      <c r="M506" s="194"/>
      <c r="N506" s="194"/>
      <c r="O506" s="194"/>
      <c r="P506" s="194"/>
      <c r="Q506" s="194"/>
      <c r="R506" s="194"/>
      <c r="S506" s="194"/>
      <c r="T506" s="194"/>
      <c r="U506" s="194"/>
      <c r="V506" s="194"/>
      <c r="W506" s="194"/>
      <c r="X506" s="194"/>
      <c r="Y506" s="194"/>
      <c r="Z506" s="194"/>
      <c r="AA506" s="194"/>
      <c r="AB506" s="194"/>
      <c r="AC506" s="194"/>
      <c r="AD506" s="194"/>
      <c r="AE506" s="194"/>
      <c r="AF506" s="194"/>
      <c r="AG506" s="194"/>
      <c r="AH506" s="194"/>
      <c r="AI506" s="194"/>
      <c r="AJ506" s="194"/>
      <c r="AK506" s="194"/>
      <c r="AL506" s="194"/>
      <c r="AM506" s="194"/>
      <c r="AN506" s="194"/>
      <c r="AO506" s="194"/>
      <c r="AP506" s="194"/>
      <c r="AQ506" s="194"/>
      <c r="AR506" s="194"/>
      <c r="AS506" s="194"/>
      <c r="AT506" s="194"/>
      <c r="AU506" s="194"/>
      <c r="AV506" s="194"/>
      <c r="AW506" s="194"/>
      <c r="AX506" s="194"/>
      <c r="AY506" s="194"/>
      <c r="AZ506" s="194"/>
      <c r="BA506" s="194"/>
      <c r="BB506" s="194"/>
      <c r="BC506" s="194"/>
      <c r="BD506" s="194"/>
      <c r="BE506" s="194"/>
      <c r="BF506" s="194"/>
      <c r="BG506" s="194"/>
      <c r="BH506" s="194"/>
      <c r="BI506" s="194"/>
      <c r="BJ506" s="194"/>
    </row>
    <row r="507" spans="1:62" s="197" customFormat="1" ht="0.95" customHeight="1" thickTop="1">
      <c r="A507" s="338"/>
      <c r="B507" s="338"/>
      <c r="C507" s="338"/>
      <c r="D507" s="338"/>
      <c r="E507" s="338"/>
      <c r="F507" s="338"/>
      <c r="G507" s="338"/>
      <c r="H507" s="338"/>
      <c r="I507" s="338"/>
      <c r="J507" s="338"/>
      <c r="K507" s="194"/>
      <c r="L507" s="194"/>
      <c r="M507" s="194"/>
      <c r="N507" s="194"/>
      <c r="O507" s="194"/>
      <c r="P507" s="194"/>
      <c r="Q507" s="194"/>
      <c r="R507" s="194"/>
      <c r="S507" s="194"/>
      <c r="T507" s="194"/>
      <c r="U507" s="194"/>
      <c r="V507" s="194"/>
      <c r="W507" s="194"/>
      <c r="X507" s="194"/>
      <c r="Y507" s="194"/>
      <c r="Z507" s="194"/>
      <c r="AA507" s="194"/>
      <c r="AB507" s="194"/>
      <c r="AC507" s="194"/>
      <c r="AD507" s="194"/>
      <c r="AE507" s="194"/>
      <c r="AF507" s="194"/>
      <c r="AG507" s="194"/>
      <c r="AH507" s="194"/>
      <c r="AI507" s="194"/>
      <c r="AJ507" s="194"/>
      <c r="AK507" s="194"/>
      <c r="AL507" s="194"/>
      <c r="AM507" s="194"/>
      <c r="AN507" s="194"/>
      <c r="AO507" s="194"/>
      <c r="AP507" s="194"/>
      <c r="AQ507" s="194"/>
      <c r="AR507" s="194"/>
      <c r="AS507" s="194"/>
      <c r="AT507" s="194"/>
      <c r="AU507" s="194"/>
      <c r="AV507" s="194"/>
      <c r="AW507" s="194"/>
      <c r="AX507" s="194"/>
      <c r="AY507" s="194"/>
      <c r="AZ507" s="194"/>
      <c r="BA507" s="194"/>
      <c r="BB507" s="194"/>
      <c r="BC507" s="194"/>
      <c r="BD507" s="194"/>
      <c r="BE507" s="194"/>
      <c r="BF507" s="194"/>
      <c r="BG507" s="194"/>
      <c r="BH507" s="194"/>
      <c r="BI507" s="194"/>
      <c r="BJ507" s="194"/>
    </row>
    <row r="508" spans="1:62" s="197" customFormat="1" ht="18" customHeight="1">
      <c r="A508" s="320" t="s">
        <v>321</v>
      </c>
      <c r="B508" s="321" t="s">
        <v>151</v>
      </c>
      <c r="C508" s="320" t="s">
        <v>152</v>
      </c>
      <c r="D508" s="320" t="s">
        <v>120</v>
      </c>
      <c r="E508" s="435" t="s">
        <v>386</v>
      </c>
      <c r="F508" s="435"/>
      <c r="G508" s="322" t="s">
        <v>153</v>
      </c>
      <c r="H508" s="321" t="s">
        <v>154</v>
      </c>
      <c r="I508" s="321" t="s">
        <v>1025</v>
      </c>
      <c r="J508" s="344" t="s">
        <v>157</v>
      </c>
      <c r="K508" s="194"/>
      <c r="L508" s="194"/>
      <c r="M508" s="194"/>
      <c r="N508" s="194"/>
      <c r="O508" s="194"/>
      <c r="P508" s="194"/>
      <c r="Q508" s="194"/>
      <c r="R508" s="194"/>
      <c r="S508" s="194"/>
      <c r="T508" s="194"/>
      <c r="U508" s="194"/>
      <c r="V508" s="194"/>
      <c r="W508" s="194"/>
      <c r="X508" s="194"/>
      <c r="Y508" s="194"/>
      <c r="Z508" s="194"/>
      <c r="AA508" s="194"/>
      <c r="AB508" s="194"/>
      <c r="AC508" s="194"/>
      <c r="AD508" s="194"/>
      <c r="AE508" s="194"/>
      <c r="AF508" s="194"/>
      <c r="AG508" s="194"/>
      <c r="AH508" s="194"/>
      <c r="AI508" s="194"/>
      <c r="AJ508" s="194"/>
      <c r="AK508" s="194"/>
      <c r="AL508" s="194"/>
      <c r="AM508" s="194"/>
      <c r="AN508" s="194"/>
      <c r="AO508" s="194"/>
      <c r="AP508" s="194"/>
      <c r="AQ508" s="194"/>
      <c r="AR508" s="194"/>
      <c r="AS508" s="194"/>
      <c r="AT508" s="194"/>
      <c r="AU508" s="194"/>
      <c r="AV508" s="194"/>
      <c r="AW508" s="194"/>
      <c r="AX508" s="194"/>
      <c r="AY508" s="194"/>
      <c r="AZ508" s="194"/>
      <c r="BA508" s="194"/>
      <c r="BB508" s="194"/>
      <c r="BC508" s="194"/>
      <c r="BD508" s="194"/>
      <c r="BE508" s="194"/>
      <c r="BF508" s="194"/>
      <c r="BG508" s="194"/>
      <c r="BH508" s="194"/>
      <c r="BI508" s="194"/>
      <c r="BJ508" s="194"/>
    </row>
    <row r="509" spans="1:62" s="197" customFormat="1" ht="51.95" customHeight="1">
      <c r="A509" s="323" t="s">
        <v>1260</v>
      </c>
      <c r="B509" s="324" t="s">
        <v>322</v>
      </c>
      <c r="C509" s="323" t="s">
        <v>162</v>
      </c>
      <c r="D509" s="323" t="s">
        <v>323</v>
      </c>
      <c r="E509" s="438" t="s">
        <v>1160</v>
      </c>
      <c r="F509" s="438"/>
      <c r="G509" s="325" t="s">
        <v>204</v>
      </c>
      <c r="H509" s="326">
        <v>1</v>
      </c>
      <c r="I509" s="327">
        <v>14.24</v>
      </c>
      <c r="J509" s="345">
        <v>14.24</v>
      </c>
      <c r="K509" s="194"/>
      <c r="L509" s="194"/>
      <c r="M509" s="194"/>
      <c r="N509" s="194"/>
      <c r="O509" s="194"/>
      <c r="P509" s="194"/>
      <c r="Q509" s="194"/>
      <c r="R509" s="194"/>
      <c r="S509" s="194"/>
      <c r="T509" s="194"/>
      <c r="U509" s="194"/>
      <c r="V509" s="194"/>
      <c r="W509" s="194"/>
      <c r="X509" s="194"/>
      <c r="Y509" s="194"/>
      <c r="Z509" s="194"/>
      <c r="AA509" s="194"/>
      <c r="AB509" s="194"/>
      <c r="AC509" s="194"/>
      <c r="AD509" s="194"/>
      <c r="AE509" s="194"/>
      <c r="AF509" s="194"/>
      <c r="AG509" s="194"/>
      <c r="AH509" s="194"/>
      <c r="AI509" s="194"/>
      <c r="AJ509" s="194"/>
      <c r="AK509" s="194"/>
      <c r="AL509" s="194"/>
      <c r="AM509" s="194"/>
      <c r="AN509" s="194"/>
      <c r="AO509" s="194"/>
      <c r="AP509" s="194"/>
      <c r="AQ509" s="194"/>
      <c r="AR509" s="194"/>
      <c r="AS509" s="194"/>
      <c r="AT509" s="194"/>
      <c r="AU509" s="194"/>
      <c r="AV509" s="194"/>
      <c r="AW509" s="194"/>
      <c r="AX509" s="194"/>
      <c r="AY509" s="194"/>
      <c r="AZ509" s="194"/>
      <c r="BA509" s="194"/>
      <c r="BB509" s="194"/>
      <c r="BC509" s="194"/>
      <c r="BD509" s="194"/>
      <c r="BE509" s="194"/>
      <c r="BF509" s="194"/>
      <c r="BG509" s="194"/>
      <c r="BH509" s="194"/>
      <c r="BI509" s="194"/>
      <c r="BJ509" s="194"/>
    </row>
    <row r="510" spans="1:62" s="197" customFormat="1" ht="26.1" customHeight="1">
      <c r="A510" s="328" t="s">
        <v>1261</v>
      </c>
      <c r="B510" s="329" t="s">
        <v>1402</v>
      </c>
      <c r="C510" s="328" t="s">
        <v>162</v>
      </c>
      <c r="D510" s="328" t="s">
        <v>1403</v>
      </c>
      <c r="E510" s="439" t="s">
        <v>1038</v>
      </c>
      <c r="F510" s="439"/>
      <c r="G510" s="330" t="s">
        <v>168</v>
      </c>
      <c r="H510" s="331">
        <v>0.13789999999999999</v>
      </c>
      <c r="I510" s="332">
        <v>19.850000000000001</v>
      </c>
      <c r="J510" s="346">
        <v>2.73</v>
      </c>
      <c r="K510" s="194"/>
      <c r="L510" s="194"/>
      <c r="M510" s="194"/>
      <c r="N510" s="194"/>
      <c r="O510" s="194"/>
      <c r="P510" s="194"/>
      <c r="Q510" s="194"/>
      <c r="R510" s="194"/>
      <c r="S510" s="194"/>
      <c r="T510" s="194"/>
      <c r="U510" s="194"/>
      <c r="V510" s="194"/>
      <c r="W510" s="194"/>
      <c r="X510" s="194"/>
      <c r="Y510" s="194"/>
      <c r="Z510" s="194"/>
      <c r="AA510" s="194"/>
      <c r="AB510" s="194"/>
      <c r="AC510" s="194"/>
      <c r="AD510" s="194"/>
      <c r="AE510" s="194"/>
      <c r="AF510" s="194"/>
      <c r="AG510" s="194"/>
      <c r="AH510" s="194"/>
      <c r="AI510" s="194"/>
      <c r="AJ510" s="194"/>
      <c r="AK510" s="194"/>
      <c r="AL510" s="194"/>
      <c r="AM510" s="194"/>
      <c r="AN510" s="194"/>
      <c r="AO510" s="194"/>
      <c r="AP510" s="194"/>
      <c r="AQ510" s="194"/>
      <c r="AR510" s="194"/>
      <c r="AS510" s="194"/>
      <c r="AT510" s="194"/>
      <c r="AU510" s="194"/>
      <c r="AV510" s="194"/>
      <c r="AW510" s="194"/>
      <c r="AX510" s="194"/>
      <c r="AY510" s="194"/>
      <c r="AZ510" s="194"/>
      <c r="BA510" s="194"/>
      <c r="BB510" s="194"/>
      <c r="BC510" s="194"/>
      <c r="BD510" s="194"/>
      <c r="BE510" s="194"/>
      <c r="BF510" s="194"/>
      <c r="BG510" s="194"/>
      <c r="BH510" s="194"/>
      <c r="BI510" s="194"/>
      <c r="BJ510" s="194"/>
    </row>
    <row r="511" spans="1:62" s="197" customFormat="1" ht="26.1" customHeight="1">
      <c r="A511" s="328" t="s">
        <v>1261</v>
      </c>
      <c r="B511" s="329" t="s">
        <v>1329</v>
      </c>
      <c r="C511" s="328" t="s">
        <v>162</v>
      </c>
      <c r="D511" s="328" t="s">
        <v>1330</v>
      </c>
      <c r="E511" s="439" t="s">
        <v>1038</v>
      </c>
      <c r="F511" s="439"/>
      <c r="G511" s="330" t="s">
        <v>168</v>
      </c>
      <c r="H511" s="331">
        <v>0.13789999999999999</v>
      </c>
      <c r="I511" s="332">
        <v>24.87</v>
      </c>
      <c r="J511" s="346">
        <v>3.42</v>
      </c>
      <c r="K511" s="194"/>
      <c r="L511" s="194"/>
      <c r="M511" s="194"/>
      <c r="N511" s="194"/>
      <c r="O511" s="194"/>
      <c r="P511" s="194"/>
      <c r="Q511" s="194"/>
      <c r="R511" s="194"/>
      <c r="S511" s="194"/>
      <c r="T511" s="194"/>
      <c r="U511" s="194"/>
      <c r="V511" s="194"/>
      <c r="W511" s="194"/>
      <c r="X511" s="194"/>
      <c r="Y511" s="194"/>
      <c r="Z511" s="194"/>
      <c r="AA511" s="194"/>
      <c r="AB511" s="194"/>
      <c r="AC511" s="194"/>
      <c r="AD511" s="194"/>
      <c r="AE511" s="194"/>
      <c r="AF511" s="194"/>
      <c r="AG511" s="194"/>
      <c r="AH511" s="194"/>
      <c r="AI511" s="194"/>
      <c r="AJ511" s="194"/>
      <c r="AK511" s="194"/>
      <c r="AL511" s="194"/>
      <c r="AM511" s="194"/>
      <c r="AN511" s="194"/>
      <c r="AO511" s="194"/>
      <c r="AP511" s="194"/>
      <c r="AQ511" s="194"/>
      <c r="AR511" s="194"/>
      <c r="AS511" s="194"/>
      <c r="AT511" s="194"/>
      <c r="AU511" s="194"/>
      <c r="AV511" s="194"/>
      <c r="AW511" s="194"/>
      <c r="AX511" s="194"/>
      <c r="AY511" s="194"/>
      <c r="AZ511" s="194"/>
      <c r="BA511" s="194"/>
      <c r="BB511" s="194"/>
      <c r="BC511" s="194"/>
      <c r="BD511" s="194"/>
      <c r="BE511" s="194"/>
      <c r="BF511" s="194"/>
      <c r="BG511" s="194"/>
      <c r="BH511" s="194"/>
      <c r="BI511" s="194"/>
      <c r="BJ511" s="194"/>
    </row>
    <row r="512" spans="1:62" s="197" customFormat="1" ht="26.1" customHeight="1">
      <c r="A512" s="328" t="s">
        <v>1264</v>
      </c>
      <c r="B512" s="329" t="s">
        <v>846</v>
      </c>
      <c r="C512" s="328" t="s">
        <v>162</v>
      </c>
      <c r="D512" s="328" t="s">
        <v>847</v>
      </c>
      <c r="E512" s="439" t="s">
        <v>422</v>
      </c>
      <c r="F512" s="439"/>
      <c r="G512" s="330" t="s">
        <v>204</v>
      </c>
      <c r="H512" s="331">
        <v>2</v>
      </c>
      <c r="I512" s="332">
        <v>1.53</v>
      </c>
      <c r="J512" s="346">
        <v>3.06</v>
      </c>
      <c r="K512" s="194"/>
      <c r="L512" s="194"/>
      <c r="M512" s="194"/>
      <c r="N512" s="194"/>
      <c r="O512" s="194"/>
      <c r="P512" s="194"/>
      <c r="Q512" s="194"/>
      <c r="R512" s="194"/>
      <c r="S512" s="194"/>
      <c r="T512" s="194"/>
      <c r="U512" s="194"/>
      <c r="V512" s="194"/>
      <c r="W512" s="194"/>
      <c r="X512" s="194"/>
      <c r="Y512" s="194"/>
      <c r="Z512" s="194"/>
      <c r="AA512" s="194"/>
      <c r="AB512" s="194"/>
      <c r="AC512" s="194"/>
      <c r="AD512" s="194"/>
      <c r="AE512" s="194"/>
      <c r="AF512" s="194"/>
      <c r="AG512" s="194"/>
      <c r="AH512" s="194"/>
      <c r="AI512" s="194"/>
      <c r="AJ512" s="194"/>
      <c r="AK512" s="194"/>
      <c r="AL512" s="194"/>
      <c r="AM512" s="194"/>
      <c r="AN512" s="194"/>
      <c r="AO512" s="194"/>
      <c r="AP512" s="194"/>
      <c r="AQ512" s="194"/>
      <c r="AR512" s="194"/>
      <c r="AS512" s="194"/>
      <c r="AT512" s="194"/>
      <c r="AU512" s="194"/>
      <c r="AV512" s="194"/>
      <c r="AW512" s="194"/>
      <c r="AX512" s="194"/>
      <c r="AY512" s="194"/>
      <c r="AZ512" s="194"/>
      <c r="BA512" s="194"/>
      <c r="BB512" s="194"/>
      <c r="BC512" s="194"/>
      <c r="BD512" s="194"/>
      <c r="BE512" s="194"/>
      <c r="BF512" s="194"/>
      <c r="BG512" s="194"/>
      <c r="BH512" s="194"/>
      <c r="BI512" s="194"/>
      <c r="BJ512" s="194"/>
    </row>
    <row r="513" spans="1:62" s="197" customFormat="1" ht="26.1" customHeight="1">
      <c r="A513" s="328" t="s">
        <v>1264</v>
      </c>
      <c r="B513" s="329" t="s">
        <v>881</v>
      </c>
      <c r="C513" s="328" t="s">
        <v>162</v>
      </c>
      <c r="D513" s="328" t="s">
        <v>882</v>
      </c>
      <c r="E513" s="439" t="s">
        <v>422</v>
      </c>
      <c r="F513" s="439"/>
      <c r="G513" s="330" t="s">
        <v>204</v>
      </c>
      <c r="H513" s="331">
        <v>1</v>
      </c>
      <c r="I513" s="332">
        <v>3.79</v>
      </c>
      <c r="J513" s="346">
        <v>3.79</v>
      </c>
      <c r="K513" s="194"/>
      <c r="L513" s="194"/>
      <c r="M513" s="194"/>
      <c r="N513" s="194"/>
      <c r="O513" s="194"/>
      <c r="P513" s="194"/>
      <c r="Q513" s="194"/>
      <c r="R513" s="194"/>
      <c r="S513" s="194"/>
      <c r="T513" s="194"/>
      <c r="U513" s="194"/>
      <c r="V513" s="194"/>
      <c r="W513" s="194"/>
      <c r="X513" s="194"/>
      <c r="Y513" s="194"/>
      <c r="Z513" s="194"/>
      <c r="AA513" s="194"/>
      <c r="AB513" s="194"/>
      <c r="AC513" s="194"/>
      <c r="AD513" s="194"/>
      <c r="AE513" s="194"/>
      <c r="AF513" s="194"/>
      <c r="AG513" s="194"/>
      <c r="AH513" s="194"/>
      <c r="AI513" s="194"/>
      <c r="AJ513" s="194"/>
      <c r="AK513" s="194"/>
      <c r="AL513" s="194"/>
      <c r="AM513" s="194"/>
      <c r="AN513" s="194"/>
      <c r="AO513" s="194"/>
      <c r="AP513" s="194"/>
      <c r="AQ513" s="194"/>
      <c r="AR513" s="194"/>
      <c r="AS513" s="194"/>
      <c r="AT513" s="194"/>
      <c r="AU513" s="194"/>
      <c r="AV513" s="194"/>
      <c r="AW513" s="194"/>
      <c r="AX513" s="194"/>
      <c r="AY513" s="194"/>
      <c r="AZ513" s="194"/>
      <c r="BA513" s="194"/>
      <c r="BB513" s="194"/>
      <c r="BC513" s="194"/>
      <c r="BD513" s="194"/>
      <c r="BE513" s="194"/>
      <c r="BF513" s="194"/>
      <c r="BG513" s="194"/>
      <c r="BH513" s="194"/>
      <c r="BI513" s="194"/>
      <c r="BJ513" s="194"/>
    </row>
    <row r="514" spans="1:62" s="197" customFormat="1" ht="39" customHeight="1">
      <c r="A514" s="328" t="s">
        <v>1264</v>
      </c>
      <c r="B514" s="329" t="s">
        <v>900</v>
      </c>
      <c r="C514" s="328" t="s">
        <v>162</v>
      </c>
      <c r="D514" s="328" t="s">
        <v>901</v>
      </c>
      <c r="E514" s="439" t="s">
        <v>422</v>
      </c>
      <c r="F514" s="439"/>
      <c r="G514" s="330" t="s">
        <v>204</v>
      </c>
      <c r="H514" s="331">
        <v>0.05</v>
      </c>
      <c r="I514" s="332">
        <v>24.8</v>
      </c>
      <c r="J514" s="346">
        <v>1.24</v>
      </c>
      <c r="K514" s="194"/>
      <c r="L514" s="194"/>
      <c r="M514" s="194"/>
      <c r="N514" s="194"/>
      <c r="O514" s="194"/>
      <c r="P514" s="194"/>
      <c r="Q514" s="194"/>
      <c r="R514" s="194"/>
      <c r="S514" s="194"/>
      <c r="T514" s="194"/>
      <c r="U514" s="194"/>
      <c r="V514" s="194"/>
      <c r="W514" s="194"/>
      <c r="X514" s="194"/>
      <c r="Y514" s="194"/>
      <c r="Z514" s="194"/>
      <c r="AA514" s="194"/>
      <c r="AB514" s="194"/>
      <c r="AC514" s="194"/>
      <c r="AD514" s="194"/>
      <c r="AE514" s="194"/>
      <c r="AF514" s="194"/>
      <c r="AG514" s="194"/>
      <c r="AH514" s="194"/>
      <c r="AI514" s="194"/>
      <c r="AJ514" s="194"/>
      <c r="AK514" s="194"/>
      <c r="AL514" s="194"/>
      <c r="AM514" s="194"/>
      <c r="AN514" s="194"/>
      <c r="AO514" s="194"/>
      <c r="AP514" s="194"/>
      <c r="AQ514" s="194"/>
      <c r="AR514" s="194"/>
      <c r="AS514" s="194"/>
      <c r="AT514" s="194"/>
      <c r="AU514" s="194"/>
      <c r="AV514" s="194"/>
      <c r="AW514" s="194"/>
      <c r="AX514" s="194"/>
      <c r="AY514" s="194"/>
      <c r="AZ514" s="194"/>
      <c r="BA514" s="194"/>
      <c r="BB514" s="194"/>
      <c r="BC514" s="194"/>
      <c r="BD514" s="194"/>
      <c r="BE514" s="194"/>
      <c r="BF514" s="194"/>
      <c r="BG514" s="194"/>
      <c r="BH514" s="194"/>
      <c r="BI514" s="194"/>
      <c r="BJ514" s="194"/>
    </row>
    <row r="515" spans="1:62" s="197" customFormat="1">
      <c r="A515" s="333"/>
      <c r="B515" s="333"/>
      <c r="C515" s="333"/>
      <c r="D515" s="333"/>
      <c r="E515" s="333" t="s">
        <v>1265</v>
      </c>
      <c r="F515" s="334">
        <v>2.2910829075325529</v>
      </c>
      <c r="G515" s="333" t="s">
        <v>1266</v>
      </c>
      <c r="H515" s="334">
        <v>1.88</v>
      </c>
      <c r="I515" s="333" t="s">
        <v>1267</v>
      </c>
      <c r="J515" s="334">
        <v>4.17</v>
      </c>
      <c r="K515" s="194"/>
      <c r="L515" s="194"/>
      <c r="M515" s="194"/>
      <c r="N515" s="194"/>
      <c r="O515" s="194"/>
      <c r="P515" s="194"/>
      <c r="Q515" s="194"/>
      <c r="R515" s="194"/>
      <c r="S515" s="194"/>
      <c r="T515" s="194"/>
      <c r="U515" s="194"/>
      <c r="V515" s="194"/>
      <c r="W515" s="194"/>
      <c r="X515" s="194"/>
      <c r="Y515" s="194"/>
      <c r="Z515" s="194"/>
      <c r="AA515" s="194"/>
      <c r="AB515" s="194"/>
      <c r="AC515" s="194"/>
      <c r="AD515" s="194"/>
      <c r="AE515" s="194"/>
      <c r="AF515" s="194"/>
      <c r="AG515" s="194"/>
      <c r="AH515" s="194"/>
      <c r="AI515" s="194"/>
      <c r="AJ515" s="194"/>
      <c r="AK515" s="194"/>
      <c r="AL515" s="194"/>
      <c r="AM515" s="194"/>
      <c r="AN515" s="194"/>
      <c r="AO515" s="194"/>
      <c r="AP515" s="194"/>
      <c r="AQ515" s="194"/>
      <c r="AR515" s="194"/>
      <c r="AS515" s="194"/>
      <c r="AT515" s="194"/>
      <c r="AU515" s="194"/>
      <c r="AV515" s="194"/>
      <c r="AW515" s="194"/>
      <c r="AX515" s="194"/>
      <c r="AY515" s="194"/>
      <c r="AZ515" s="194"/>
      <c r="BA515" s="194"/>
      <c r="BB515" s="194"/>
      <c r="BC515" s="194"/>
      <c r="BD515" s="194"/>
      <c r="BE515" s="194"/>
      <c r="BF515" s="194"/>
      <c r="BG515" s="194"/>
      <c r="BH515" s="194"/>
      <c r="BI515" s="194"/>
      <c r="BJ515" s="194"/>
    </row>
    <row r="516" spans="1:62" s="197" customFormat="1">
      <c r="A516" s="333"/>
      <c r="B516" s="333"/>
      <c r="C516" s="333"/>
      <c r="D516" s="333"/>
      <c r="E516" s="333" t="s">
        <v>1268</v>
      </c>
      <c r="F516" s="334">
        <v>3.83</v>
      </c>
      <c r="G516" s="333"/>
      <c r="H516" s="434" t="s">
        <v>1269</v>
      </c>
      <c r="I516" s="434"/>
      <c r="J516" s="334">
        <v>18.07</v>
      </c>
      <c r="K516" s="194"/>
      <c r="L516" s="194"/>
      <c r="M516" s="194"/>
      <c r="N516" s="194"/>
      <c r="O516" s="194"/>
      <c r="P516" s="194"/>
      <c r="Q516" s="194"/>
      <c r="R516" s="194"/>
      <c r="S516" s="194"/>
      <c r="T516" s="194"/>
      <c r="U516" s="194"/>
      <c r="V516" s="194"/>
      <c r="W516" s="194"/>
      <c r="X516" s="194"/>
      <c r="Y516" s="194"/>
      <c r="Z516" s="194"/>
      <c r="AA516" s="194"/>
      <c r="AB516" s="194"/>
      <c r="AC516" s="194"/>
      <c r="AD516" s="194"/>
      <c r="AE516" s="194"/>
      <c r="AF516" s="194"/>
      <c r="AG516" s="194"/>
      <c r="AH516" s="194"/>
      <c r="AI516" s="194"/>
      <c r="AJ516" s="194"/>
      <c r="AK516" s="194"/>
      <c r="AL516" s="194"/>
      <c r="AM516" s="194"/>
      <c r="AN516" s="194"/>
      <c r="AO516" s="194"/>
      <c r="AP516" s="194"/>
      <c r="AQ516" s="194"/>
      <c r="AR516" s="194"/>
      <c r="AS516" s="194"/>
      <c r="AT516" s="194"/>
      <c r="AU516" s="194"/>
      <c r="AV516" s="194"/>
      <c r="AW516" s="194"/>
      <c r="AX516" s="194"/>
      <c r="AY516" s="194"/>
      <c r="AZ516" s="194"/>
      <c r="BA516" s="194"/>
      <c r="BB516" s="194"/>
      <c r="BC516" s="194"/>
      <c r="BD516" s="194"/>
      <c r="BE516" s="194"/>
      <c r="BF516" s="194"/>
      <c r="BG516" s="194"/>
      <c r="BH516" s="194"/>
      <c r="BI516" s="194"/>
      <c r="BJ516" s="194"/>
    </row>
    <row r="517" spans="1:62" s="197" customFormat="1" ht="30" customHeight="1" thickBot="1">
      <c r="A517" s="335"/>
      <c r="B517" s="335"/>
      <c r="C517" s="335"/>
      <c r="D517" s="335"/>
      <c r="E517" s="335"/>
      <c r="F517" s="335"/>
      <c r="G517" s="335" t="s">
        <v>1270</v>
      </c>
      <c r="H517" s="336">
        <v>1</v>
      </c>
      <c r="I517" s="335" t="s">
        <v>1271</v>
      </c>
      <c r="J517" s="337">
        <v>18.07</v>
      </c>
      <c r="K517" s="194"/>
      <c r="L517" s="194"/>
      <c r="M517" s="194"/>
      <c r="N517" s="194"/>
      <c r="O517" s="194"/>
      <c r="P517" s="194"/>
      <c r="Q517" s="194"/>
      <c r="R517" s="194"/>
      <c r="S517" s="194"/>
      <c r="T517" s="194"/>
      <c r="U517" s="194"/>
      <c r="V517" s="194"/>
      <c r="W517" s="194"/>
      <c r="X517" s="194"/>
      <c r="Y517" s="194"/>
      <c r="Z517" s="194"/>
      <c r="AA517" s="194"/>
      <c r="AB517" s="194"/>
      <c r="AC517" s="194"/>
      <c r="AD517" s="194"/>
      <c r="AE517" s="194"/>
      <c r="AF517" s="194"/>
      <c r="AG517" s="194"/>
      <c r="AH517" s="194"/>
      <c r="AI517" s="194"/>
      <c r="AJ517" s="194"/>
      <c r="AK517" s="194"/>
      <c r="AL517" s="194"/>
      <c r="AM517" s="194"/>
      <c r="AN517" s="194"/>
      <c r="AO517" s="194"/>
      <c r="AP517" s="194"/>
      <c r="AQ517" s="194"/>
      <c r="AR517" s="194"/>
      <c r="AS517" s="194"/>
      <c r="AT517" s="194"/>
      <c r="AU517" s="194"/>
      <c r="AV517" s="194"/>
      <c r="AW517" s="194"/>
      <c r="AX517" s="194"/>
      <c r="AY517" s="194"/>
      <c r="AZ517" s="194"/>
      <c r="BA517" s="194"/>
      <c r="BB517" s="194"/>
      <c r="BC517" s="194"/>
      <c r="BD517" s="194"/>
      <c r="BE517" s="194"/>
      <c r="BF517" s="194"/>
      <c r="BG517" s="194"/>
      <c r="BH517" s="194"/>
      <c r="BI517" s="194"/>
      <c r="BJ517" s="194"/>
    </row>
    <row r="518" spans="1:62" s="197" customFormat="1" ht="0.95" customHeight="1" thickTop="1">
      <c r="A518" s="338"/>
      <c r="B518" s="338"/>
      <c r="C518" s="338"/>
      <c r="D518" s="338"/>
      <c r="E518" s="338"/>
      <c r="F518" s="338"/>
      <c r="G518" s="338"/>
      <c r="H518" s="338"/>
      <c r="I518" s="338"/>
      <c r="J518" s="338"/>
      <c r="K518" s="194"/>
      <c r="L518" s="194"/>
      <c r="M518" s="194"/>
      <c r="N518" s="194"/>
      <c r="O518" s="194"/>
      <c r="P518" s="194"/>
      <c r="Q518" s="194"/>
      <c r="R518" s="194"/>
      <c r="S518" s="194"/>
      <c r="T518" s="194"/>
      <c r="U518" s="194"/>
      <c r="V518" s="194"/>
      <c r="W518" s="194"/>
      <c r="X518" s="194"/>
      <c r="Y518" s="194"/>
      <c r="Z518" s="194"/>
      <c r="AA518" s="194"/>
      <c r="AB518" s="194"/>
      <c r="AC518" s="194"/>
      <c r="AD518" s="194"/>
      <c r="AE518" s="194"/>
      <c r="AF518" s="194"/>
      <c r="AG518" s="194"/>
      <c r="AH518" s="194"/>
      <c r="AI518" s="194"/>
      <c r="AJ518" s="194"/>
      <c r="AK518" s="194"/>
      <c r="AL518" s="194"/>
      <c r="AM518" s="194"/>
      <c r="AN518" s="194"/>
      <c r="AO518" s="194"/>
      <c r="AP518" s="194"/>
      <c r="AQ518" s="194"/>
      <c r="AR518" s="194"/>
      <c r="AS518" s="194"/>
      <c r="AT518" s="194"/>
      <c r="AU518" s="194"/>
      <c r="AV518" s="194"/>
      <c r="AW518" s="194"/>
      <c r="AX518" s="194"/>
      <c r="AY518" s="194"/>
      <c r="AZ518" s="194"/>
      <c r="BA518" s="194"/>
      <c r="BB518" s="194"/>
      <c r="BC518" s="194"/>
      <c r="BD518" s="194"/>
      <c r="BE518" s="194"/>
      <c r="BF518" s="194"/>
      <c r="BG518" s="194"/>
      <c r="BH518" s="194"/>
      <c r="BI518" s="194"/>
      <c r="BJ518" s="194"/>
    </row>
    <row r="519" spans="1:62" s="197" customFormat="1" ht="18" customHeight="1">
      <c r="A519" s="320" t="s">
        <v>324</v>
      </c>
      <c r="B519" s="321" t="s">
        <v>151</v>
      </c>
      <c r="C519" s="320" t="s">
        <v>152</v>
      </c>
      <c r="D519" s="320" t="s">
        <v>120</v>
      </c>
      <c r="E519" s="435" t="s">
        <v>386</v>
      </c>
      <c r="F519" s="435"/>
      <c r="G519" s="322" t="s">
        <v>153</v>
      </c>
      <c r="H519" s="321" t="s">
        <v>154</v>
      </c>
      <c r="I519" s="321" t="s">
        <v>1025</v>
      </c>
      <c r="J519" s="344" t="s">
        <v>157</v>
      </c>
      <c r="K519" s="194"/>
      <c r="L519" s="194"/>
      <c r="M519" s="194"/>
      <c r="N519" s="194"/>
      <c r="O519" s="194"/>
      <c r="P519" s="194"/>
      <c r="Q519" s="194"/>
      <c r="R519" s="194"/>
      <c r="S519" s="194"/>
      <c r="T519" s="194"/>
      <c r="U519" s="194"/>
      <c r="V519" s="194"/>
      <c r="W519" s="194"/>
      <c r="X519" s="194"/>
      <c r="Y519" s="194"/>
      <c r="Z519" s="194"/>
      <c r="AA519" s="194"/>
      <c r="AB519" s="194"/>
      <c r="AC519" s="194"/>
      <c r="AD519" s="194"/>
      <c r="AE519" s="194"/>
      <c r="AF519" s="194"/>
      <c r="AG519" s="194"/>
      <c r="AH519" s="194"/>
      <c r="AI519" s="194"/>
      <c r="AJ519" s="194"/>
      <c r="AK519" s="194"/>
      <c r="AL519" s="194"/>
      <c r="AM519" s="194"/>
      <c r="AN519" s="194"/>
      <c r="AO519" s="194"/>
      <c r="AP519" s="194"/>
      <c r="AQ519" s="194"/>
      <c r="AR519" s="194"/>
      <c r="AS519" s="194"/>
      <c r="AT519" s="194"/>
      <c r="AU519" s="194"/>
      <c r="AV519" s="194"/>
      <c r="AW519" s="194"/>
      <c r="AX519" s="194"/>
      <c r="AY519" s="194"/>
      <c r="AZ519" s="194"/>
      <c r="BA519" s="194"/>
      <c r="BB519" s="194"/>
      <c r="BC519" s="194"/>
      <c r="BD519" s="194"/>
      <c r="BE519" s="194"/>
      <c r="BF519" s="194"/>
      <c r="BG519" s="194"/>
      <c r="BH519" s="194"/>
      <c r="BI519" s="194"/>
      <c r="BJ519" s="194"/>
    </row>
    <row r="520" spans="1:62" s="197" customFormat="1" ht="51.95" customHeight="1">
      <c r="A520" s="323" t="s">
        <v>1260</v>
      </c>
      <c r="B520" s="324" t="s">
        <v>325</v>
      </c>
      <c r="C520" s="323" t="s">
        <v>162</v>
      </c>
      <c r="D520" s="323" t="s">
        <v>326</v>
      </c>
      <c r="E520" s="438" t="s">
        <v>1160</v>
      </c>
      <c r="F520" s="438"/>
      <c r="G520" s="325" t="s">
        <v>204</v>
      </c>
      <c r="H520" s="326">
        <v>1</v>
      </c>
      <c r="I520" s="327">
        <v>84.58</v>
      </c>
      <c r="J520" s="345">
        <v>84.58</v>
      </c>
      <c r="K520" s="194"/>
      <c r="L520" s="194"/>
      <c r="M520" s="194"/>
      <c r="N520" s="194"/>
      <c r="O520" s="194"/>
      <c r="P520" s="194"/>
      <c r="Q520" s="194"/>
      <c r="R520" s="194"/>
      <c r="S520" s="194"/>
      <c r="T520" s="194"/>
      <c r="U520" s="194"/>
      <c r="V520" s="194"/>
      <c r="W520" s="194"/>
      <c r="X520" s="194"/>
      <c r="Y520" s="194"/>
      <c r="Z520" s="194"/>
      <c r="AA520" s="194"/>
      <c r="AB520" s="194"/>
      <c r="AC520" s="194"/>
      <c r="AD520" s="194"/>
      <c r="AE520" s="194"/>
      <c r="AF520" s="194"/>
      <c r="AG520" s="194"/>
      <c r="AH520" s="194"/>
      <c r="AI520" s="194"/>
      <c r="AJ520" s="194"/>
      <c r="AK520" s="194"/>
      <c r="AL520" s="194"/>
      <c r="AM520" s="194"/>
      <c r="AN520" s="194"/>
      <c r="AO520" s="194"/>
      <c r="AP520" s="194"/>
      <c r="AQ520" s="194"/>
      <c r="AR520" s="194"/>
      <c r="AS520" s="194"/>
      <c r="AT520" s="194"/>
      <c r="AU520" s="194"/>
      <c r="AV520" s="194"/>
      <c r="AW520" s="194"/>
      <c r="AX520" s="194"/>
      <c r="AY520" s="194"/>
      <c r="AZ520" s="194"/>
      <c r="BA520" s="194"/>
      <c r="BB520" s="194"/>
      <c r="BC520" s="194"/>
      <c r="BD520" s="194"/>
      <c r="BE520" s="194"/>
      <c r="BF520" s="194"/>
      <c r="BG520" s="194"/>
      <c r="BH520" s="194"/>
      <c r="BI520" s="194"/>
      <c r="BJ520" s="194"/>
    </row>
    <row r="521" spans="1:62" s="197" customFormat="1" ht="26.1" customHeight="1">
      <c r="A521" s="328" t="s">
        <v>1261</v>
      </c>
      <c r="B521" s="329" t="s">
        <v>1402</v>
      </c>
      <c r="C521" s="328" t="s">
        <v>162</v>
      </c>
      <c r="D521" s="328" t="s">
        <v>1403</v>
      </c>
      <c r="E521" s="439" t="s">
        <v>1038</v>
      </c>
      <c r="F521" s="439"/>
      <c r="G521" s="330" t="s">
        <v>168</v>
      </c>
      <c r="H521" s="331">
        <v>0.42309999999999998</v>
      </c>
      <c r="I521" s="332">
        <v>19.850000000000001</v>
      </c>
      <c r="J521" s="346">
        <v>8.39</v>
      </c>
      <c r="K521" s="194"/>
      <c r="L521" s="194"/>
      <c r="M521" s="194"/>
      <c r="N521" s="194"/>
      <c r="O521" s="194"/>
      <c r="P521" s="194"/>
      <c r="Q521" s="194"/>
      <c r="R521" s="194"/>
      <c r="S521" s="194"/>
      <c r="T521" s="194"/>
      <c r="U521" s="194"/>
      <c r="V521" s="194"/>
      <c r="W521" s="194"/>
      <c r="X521" s="194"/>
      <c r="Y521" s="194"/>
      <c r="Z521" s="194"/>
      <c r="AA521" s="194"/>
      <c r="AB521" s="194"/>
      <c r="AC521" s="194"/>
      <c r="AD521" s="194"/>
      <c r="AE521" s="194"/>
      <c r="AF521" s="194"/>
      <c r="AG521" s="194"/>
      <c r="AH521" s="194"/>
      <c r="AI521" s="194"/>
      <c r="AJ521" s="194"/>
      <c r="AK521" s="194"/>
      <c r="AL521" s="194"/>
      <c r="AM521" s="194"/>
      <c r="AN521" s="194"/>
      <c r="AO521" s="194"/>
      <c r="AP521" s="194"/>
      <c r="AQ521" s="194"/>
      <c r="AR521" s="194"/>
      <c r="AS521" s="194"/>
      <c r="AT521" s="194"/>
      <c r="AU521" s="194"/>
      <c r="AV521" s="194"/>
      <c r="AW521" s="194"/>
      <c r="AX521" s="194"/>
      <c r="AY521" s="194"/>
      <c r="AZ521" s="194"/>
      <c r="BA521" s="194"/>
      <c r="BB521" s="194"/>
      <c r="BC521" s="194"/>
      <c r="BD521" s="194"/>
      <c r="BE521" s="194"/>
      <c r="BF521" s="194"/>
      <c r="BG521" s="194"/>
      <c r="BH521" s="194"/>
      <c r="BI521" s="194"/>
      <c r="BJ521" s="194"/>
    </row>
    <row r="522" spans="1:62" s="197" customFormat="1" ht="26.1" customHeight="1">
      <c r="A522" s="328" t="s">
        <v>1261</v>
      </c>
      <c r="B522" s="329" t="s">
        <v>1329</v>
      </c>
      <c r="C522" s="328" t="s">
        <v>162</v>
      </c>
      <c r="D522" s="328" t="s">
        <v>1330</v>
      </c>
      <c r="E522" s="439" t="s">
        <v>1038</v>
      </c>
      <c r="F522" s="439"/>
      <c r="G522" s="330" t="s">
        <v>168</v>
      </c>
      <c r="H522" s="331">
        <v>0.42309999999999998</v>
      </c>
      <c r="I522" s="332">
        <v>24.87</v>
      </c>
      <c r="J522" s="346">
        <v>10.52</v>
      </c>
      <c r="K522" s="194"/>
      <c r="L522" s="194"/>
      <c r="M522" s="194"/>
      <c r="N522" s="194"/>
      <c r="O522" s="194"/>
      <c r="P522" s="194"/>
      <c r="Q522" s="194"/>
      <c r="R522" s="194"/>
      <c r="S522" s="194"/>
      <c r="T522" s="194"/>
      <c r="U522" s="194"/>
      <c r="V522" s="194"/>
      <c r="W522" s="194"/>
      <c r="X522" s="194"/>
      <c r="Y522" s="194"/>
      <c r="Z522" s="194"/>
      <c r="AA522" s="194"/>
      <c r="AB522" s="194"/>
      <c r="AC522" s="194"/>
      <c r="AD522" s="194"/>
      <c r="AE522" s="194"/>
      <c r="AF522" s="194"/>
      <c r="AG522" s="194"/>
      <c r="AH522" s="194"/>
      <c r="AI522" s="194"/>
      <c r="AJ522" s="194"/>
      <c r="AK522" s="194"/>
      <c r="AL522" s="194"/>
      <c r="AM522" s="194"/>
      <c r="AN522" s="194"/>
      <c r="AO522" s="194"/>
      <c r="AP522" s="194"/>
      <c r="AQ522" s="194"/>
      <c r="AR522" s="194"/>
      <c r="AS522" s="194"/>
      <c r="AT522" s="194"/>
      <c r="AU522" s="194"/>
      <c r="AV522" s="194"/>
      <c r="AW522" s="194"/>
      <c r="AX522" s="194"/>
      <c r="AY522" s="194"/>
      <c r="AZ522" s="194"/>
      <c r="BA522" s="194"/>
      <c r="BB522" s="194"/>
      <c r="BC522" s="194"/>
      <c r="BD522" s="194"/>
      <c r="BE522" s="194"/>
      <c r="BF522" s="194"/>
      <c r="BG522" s="194"/>
      <c r="BH522" s="194"/>
      <c r="BI522" s="194"/>
      <c r="BJ522" s="194"/>
    </row>
    <row r="523" spans="1:62" s="197" customFormat="1" ht="24" customHeight="1">
      <c r="A523" s="328" t="s">
        <v>1264</v>
      </c>
      <c r="B523" s="329" t="s">
        <v>915</v>
      </c>
      <c r="C523" s="328" t="s">
        <v>162</v>
      </c>
      <c r="D523" s="328" t="s">
        <v>916</v>
      </c>
      <c r="E523" s="439" t="s">
        <v>422</v>
      </c>
      <c r="F523" s="439"/>
      <c r="G523" s="330" t="s">
        <v>204</v>
      </c>
      <c r="H523" s="331">
        <v>2.92E-2</v>
      </c>
      <c r="I523" s="332">
        <v>60.09</v>
      </c>
      <c r="J523" s="346">
        <v>1.75</v>
      </c>
      <c r="K523" s="194"/>
      <c r="L523" s="194"/>
      <c r="M523" s="194"/>
      <c r="N523" s="194"/>
      <c r="O523" s="194"/>
      <c r="P523" s="194"/>
      <c r="Q523" s="194"/>
      <c r="R523" s="194"/>
      <c r="S523" s="194"/>
      <c r="T523" s="194"/>
      <c r="U523" s="194"/>
      <c r="V523" s="194"/>
      <c r="W523" s="194"/>
      <c r="X523" s="194"/>
      <c r="Y523" s="194"/>
      <c r="Z523" s="194"/>
      <c r="AA523" s="194"/>
      <c r="AB523" s="194"/>
      <c r="AC523" s="194"/>
      <c r="AD523" s="194"/>
      <c r="AE523" s="194"/>
      <c r="AF523" s="194"/>
      <c r="AG523" s="194"/>
      <c r="AH523" s="194"/>
      <c r="AI523" s="194"/>
      <c r="AJ523" s="194"/>
      <c r="AK523" s="194"/>
      <c r="AL523" s="194"/>
      <c r="AM523" s="194"/>
      <c r="AN523" s="194"/>
      <c r="AO523" s="194"/>
      <c r="AP523" s="194"/>
      <c r="AQ523" s="194"/>
      <c r="AR523" s="194"/>
      <c r="AS523" s="194"/>
      <c r="AT523" s="194"/>
      <c r="AU523" s="194"/>
      <c r="AV523" s="194"/>
      <c r="AW523" s="194"/>
      <c r="AX523" s="194"/>
      <c r="AY523" s="194"/>
      <c r="AZ523" s="194"/>
      <c r="BA523" s="194"/>
      <c r="BB523" s="194"/>
      <c r="BC523" s="194"/>
      <c r="BD523" s="194"/>
      <c r="BE523" s="194"/>
      <c r="BF523" s="194"/>
      <c r="BG523" s="194"/>
      <c r="BH523" s="194"/>
      <c r="BI523" s="194"/>
      <c r="BJ523" s="194"/>
    </row>
    <row r="524" spans="1:62" s="197" customFormat="1" ht="26.1" customHeight="1">
      <c r="A524" s="328" t="s">
        <v>1264</v>
      </c>
      <c r="B524" s="329" t="s">
        <v>627</v>
      </c>
      <c r="C524" s="328" t="s">
        <v>162</v>
      </c>
      <c r="D524" s="328" t="s">
        <v>628</v>
      </c>
      <c r="E524" s="439" t="s">
        <v>422</v>
      </c>
      <c r="F524" s="439"/>
      <c r="G524" s="330" t="s">
        <v>204</v>
      </c>
      <c r="H524" s="331">
        <v>1</v>
      </c>
      <c r="I524" s="332">
        <v>60.9</v>
      </c>
      <c r="J524" s="346">
        <v>60.9</v>
      </c>
      <c r="K524" s="194"/>
      <c r="L524" s="194"/>
      <c r="M524" s="194"/>
      <c r="N524" s="194"/>
      <c r="O524" s="194"/>
      <c r="P524" s="194"/>
      <c r="Q524" s="194"/>
      <c r="R524" s="194"/>
      <c r="S524" s="194"/>
      <c r="T524" s="194"/>
      <c r="U524" s="194"/>
      <c r="V524" s="194"/>
      <c r="W524" s="194"/>
      <c r="X524" s="194"/>
      <c r="Y524" s="194"/>
      <c r="Z524" s="194"/>
      <c r="AA524" s="194"/>
      <c r="AB524" s="194"/>
      <c r="AC524" s="194"/>
      <c r="AD524" s="194"/>
      <c r="AE524" s="194"/>
      <c r="AF524" s="194"/>
      <c r="AG524" s="194"/>
      <c r="AH524" s="194"/>
      <c r="AI524" s="194"/>
      <c r="AJ524" s="194"/>
      <c r="AK524" s="194"/>
      <c r="AL524" s="194"/>
      <c r="AM524" s="194"/>
      <c r="AN524" s="194"/>
      <c r="AO524" s="194"/>
      <c r="AP524" s="194"/>
      <c r="AQ524" s="194"/>
      <c r="AR524" s="194"/>
      <c r="AS524" s="194"/>
      <c r="AT524" s="194"/>
      <c r="AU524" s="194"/>
      <c r="AV524" s="194"/>
      <c r="AW524" s="194"/>
      <c r="AX524" s="194"/>
      <c r="AY524" s="194"/>
      <c r="AZ524" s="194"/>
      <c r="BA524" s="194"/>
      <c r="BB524" s="194"/>
      <c r="BC524" s="194"/>
      <c r="BD524" s="194"/>
      <c r="BE524" s="194"/>
      <c r="BF524" s="194"/>
      <c r="BG524" s="194"/>
      <c r="BH524" s="194"/>
      <c r="BI524" s="194"/>
      <c r="BJ524" s="194"/>
    </row>
    <row r="525" spans="1:62" s="197" customFormat="1" ht="26.1" customHeight="1">
      <c r="A525" s="328" t="s">
        <v>1264</v>
      </c>
      <c r="B525" s="329" t="s">
        <v>894</v>
      </c>
      <c r="C525" s="328" t="s">
        <v>162</v>
      </c>
      <c r="D525" s="328" t="s">
        <v>895</v>
      </c>
      <c r="E525" s="439" t="s">
        <v>422</v>
      </c>
      <c r="F525" s="439"/>
      <c r="G525" s="330" t="s">
        <v>204</v>
      </c>
      <c r="H525" s="331">
        <v>4.3999999999999997E-2</v>
      </c>
      <c r="I525" s="332">
        <v>68.08</v>
      </c>
      <c r="J525" s="346">
        <v>2.99</v>
      </c>
      <c r="K525" s="194"/>
      <c r="L525" s="194"/>
      <c r="M525" s="194"/>
      <c r="N525" s="194"/>
      <c r="O525" s="194"/>
      <c r="P525" s="194"/>
      <c r="Q525" s="194"/>
      <c r="R525" s="194"/>
      <c r="S525" s="194"/>
      <c r="T525" s="194"/>
      <c r="U525" s="194"/>
      <c r="V525" s="194"/>
      <c r="W525" s="194"/>
      <c r="X525" s="194"/>
      <c r="Y525" s="194"/>
      <c r="Z525" s="194"/>
      <c r="AA525" s="194"/>
      <c r="AB525" s="194"/>
      <c r="AC525" s="194"/>
      <c r="AD525" s="194"/>
      <c r="AE525" s="194"/>
      <c r="AF525" s="194"/>
      <c r="AG525" s="194"/>
      <c r="AH525" s="194"/>
      <c r="AI525" s="194"/>
      <c r="AJ525" s="194"/>
      <c r="AK525" s="194"/>
      <c r="AL525" s="194"/>
      <c r="AM525" s="194"/>
      <c r="AN525" s="194"/>
      <c r="AO525" s="194"/>
      <c r="AP525" s="194"/>
      <c r="AQ525" s="194"/>
      <c r="AR525" s="194"/>
      <c r="AS525" s="194"/>
      <c r="AT525" s="194"/>
      <c r="AU525" s="194"/>
      <c r="AV525" s="194"/>
      <c r="AW525" s="194"/>
      <c r="AX525" s="194"/>
      <c r="AY525" s="194"/>
      <c r="AZ525" s="194"/>
      <c r="BA525" s="194"/>
      <c r="BB525" s="194"/>
      <c r="BC525" s="194"/>
      <c r="BD525" s="194"/>
      <c r="BE525" s="194"/>
      <c r="BF525" s="194"/>
      <c r="BG525" s="194"/>
      <c r="BH525" s="194"/>
      <c r="BI525" s="194"/>
      <c r="BJ525" s="194"/>
    </row>
    <row r="526" spans="1:62" s="197" customFormat="1" ht="24" customHeight="1">
      <c r="A526" s="328" t="s">
        <v>1264</v>
      </c>
      <c r="B526" s="329" t="s">
        <v>954</v>
      </c>
      <c r="C526" s="328" t="s">
        <v>162</v>
      </c>
      <c r="D526" s="328" t="s">
        <v>955</v>
      </c>
      <c r="E526" s="439" t="s">
        <v>422</v>
      </c>
      <c r="F526" s="439"/>
      <c r="G526" s="330" t="s">
        <v>204</v>
      </c>
      <c r="H526" s="331">
        <v>1.54E-2</v>
      </c>
      <c r="I526" s="332">
        <v>2.2599999999999998</v>
      </c>
      <c r="J526" s="346">
        <v>0.03</v>
      </c>
      <c r="K526" s="194"/>
      <c r="L526" s="194"/>
      <c r="M526" s="194"/>
      <c r="N526" s="194"/>
      <c r="O526" s="194"/>
      <c r="P526" s="194"/>
      <c r="Q526" s="194"/>
      <c r="R526" s="194"/>
      <c r="S526" s="194"/>
      <c r="T526" s="194"/>
      <c r="U526" s="194"/>
      <c r="V526" s="194"/>
      <c r="W526" s="194"/>
      <c r="X526" s="194"/>
      <c r="Y526" s="194"/>
      <c r="Z526" s="194"/>
      <c r="AA526" s="194"/>
      <c r="AB526" s="194"/>
      <c r="AC526" s="194"/>
      <c r="AD526" s="194"/>
      <c r="AE526" s="194"/>
      <c r="AF526" s="194"/>
      <c r="AG526" s="194"/>
      <c r="AH526" s="194"/>
      <c r="AI526" s="194"/>
      <c r="AJ526" s="194"/>
      <c r="AK526" s="194"/>
      <c r="AL526" s="194"/>
      <c r="AM526" s="194"/>
      <c r="AN526" s="194"/>
      <c r="AO526" s="194"/>
      <c r="AP526" s="194"/>
      <c r="AQ526" s="194"/>
      <c r="AR526" s="194"/>
      <c r="AS526" s="194"/>
      <c r="AT526" s="194"/>
      <c r="AU526" s="194"/>
      <c r="AV526" s="194"/>
      <c r="AW526" s="194"/>
      <c r="AX526" s="194"/>
      <c r="AY526" s="194"/>
      <c r="AZ526" s="194"/>
      <c r="BA526" s="194"/>
      <c r="BB526" s="194"/>
      <c r="BC526" s="194"/>
      <c r="BD526" s="194"/>
      <c r="BE526" s="194"/>
      <c r="BF526" s="194"/>
      <c r="BG526" s="194"/>
      <c r="BH526" s="194"/>
      <c r="BI526" s="194"/>
      <c r="BJ526" s="194"/>
    </row>
    <row r="527" spans="1:62" s="197" customFormat="1">
      <c r="A527" s="333"/>
      <c r="B527" s="333"/>
      <c r="C527" s="333"/>
      <c r="D527" s="333"/>
      <c r="E527" s="333" t="s">
        <v>1265</v>
      </c>
      <c r="F527" s="334">
        <v>7.0270864238228672</v>
      </c>
      <c r="G527" s="333" t="s">
        <v>1266</v>
      </c>
      <c r="H527" s="334">
        <v>5.76</v>
      </c>
      <c r="I527" s="333" t="s">
        <v>1267</v>
      </c>
      <c r="J527" s="334">
        <v>12.79</v>
      </c>
      <c r="K527" s="194"/>
      <c r="L527" s="194"/>
      <c r="M527" s="194"/>
      <c r="N527" s="194"/>
      <c r="O527" s="194"/>
      <c r="P527" s="194"/>
      <c r="Q527" s="194"/>
      <c r="R527" s="194"/>
      <c r="S527" s="194"/>
      <c r="T527" s="194"/>
      <c r="U527" s="194"/>
      <c r="V527" s="194"/>
      <c r="W527" s="194"/>
      <c r="X527" s="194"/>
      <c r="Y527" s="194"/>
      <c r="Z527" s="194"/>
      <c r="AA527" s="194"/>
      <c r="AB527" s="194"/>
      <c r="AC527" s="194"/>
      <c r="AD527" s="194"/>
      <c r="AE527" s="194"/>
      <c r="AF527" s="194"/>
      <c r="AG527" s="194"/>
      <c r="AH527" s="194"/>
      <c r="AI527" s="194"/>
      <c r="AJ527" s="194"/>
      <c r="AK527" s="194"/>
      <c r="AL527" s="194"/>
      <c r="AM527" s="194"/>
      <c r="AN527" s="194"/>
      <c r="AO527" s="194"/>
      <c r="AP527" s="194"/>
      <c r="AQ527" s="194"/>
      <c r="AR527" s="194"/>
      <c r="AS527" s="194"/>
      <c r="AT527" s="194"/>
      <c r="AU527" s="194"/>
      <c r="AV527" s="194"/>
      <c r="AW527" s="194"/>
      <c r="AX527" s="194"/>
      <c r="AY527" s="194"/>
      <c r="AZ527" s="194"/>
      <c r="BA527" s="194"/>
      <c r="BB527" s="194"/>
      <c r="BC527" s="194"/>
      <c r="BD527" s="194"/>
      <c r="BE527" s="194"/>
      <c r="BF527" s="194"/>
      <c r="BG527" s="194"/>
      <c r="BH527" s="194"/>
      <c r="BI527" s="194"/>
      <c r="BJ527" s="194"/>
    </row>
    <row r="528" spans="1:62" s="197" customFormat="1">
      <c r="A528" s="333"/>
      <c r="B528" s="333"/>
      <c r="C528" s="333"/>
      <c r="D528" s="333"/>
      <c r="E528" s="333" t="s">
        <v>1268</v>
      </c>
      <c r="F528" s="334">
        <v>22.77</v>
      </c>
      <c r="G528" s="333"/>
      <c r="H528" s="434" t="s">
        <v>1269</v>
      </c>
      <c r="I528" s="434"/>
      <c r="J528" s="334">
        <v>107.35</v>
      </c>
      <c r="K528" s="194"/>
      <c r="L528" s="194"/>
      <c r="M528" s="194"/>
      <c r="N528" s="194"/>
      <c r="O528" s="194"/>
      <c r="P528" s="194"/>
      <c r="Q528" s="194"/>
      <c r="R528" s="194"/>
      <c r="S528" s="194"/>
      <c r="T528" s="194"/>
      <c r="U528" s="194"/>
      <c r="V528" s="194"/>
      <c r="W528" s="194"/>
      <c r="X528" s="194"/>
      <c r="Y528" s="194"/>
      <c r="Z528" s="194"/>
      <c r="AA528" s="194"/>
      <c r="AB528" s="194"/>
      <c r="AC528" s="194"/>
      <c r="AD528" s="194"/>
      <c r="AE528" s="194"/>
      <c r="AF528" s="194"/>
      <c r="AG528" s="194"/>
      <c r="AH528" s="194"/>
      <c r="AI528" s="194"/>
      <c r="AJ528" s="194"/>
      <c r="AK528" s="194"/>
      <c r="AL528" s="194"/>
      <c r="AM528" s="194"/>
      <c r="AN528" s="194"/>
      <c r="AO528" s="194"/>
      <c r="AP528" s="194"/>
      <c r="AQ528" s="194"/>
      <c r="AR528" s="194"/>
      <c r="AS528" s="194"/>
      <c r="AT528" s="194"/>
      <c r="AU528" s="194"/>
      <c r="AV528" s="194"/>
      <c r="AW528" s="194"/>
      <c r="AX528" s="194"/>
      <c r="AY528" s="194"/>
      <c r="AZ528" s="194"/>
      <c r="BA528" s="194"/>
      <c r="BB528" s="194"/>
      <c r="BC528" s="194"/>
      <c r="BD528" s="194"/>
      <c r="BE528" s="194"/>
      <c r="BF528" s="194"/>
      <c r="BG528" s="194"/>
      <c r="BH528" s="194"/>
      <c r="BI528" s="194"/>
      <c r="BJ528" s="194"/>
    </row>
    <row r="529" spans="1:62" s="197" customFormat="1" ht="30" customHeight="1" thickBot="1">
      <c r="A529" s="335"/>
      <c r="B529" s="335"/>
      <c r="C529" s="335"/>
      <c r="D529" s="335"/>
      <c r="E529" s="335"/>
      <c r="F529" s="335"/>
      <c r="G529" s="335" t="s">
        <v>1270</v>
      </c>
      <c r="H529" s="336">
        <v>1</v>
      </c>
      <c r="I529" s="335" t="s">
        <v>1271</v>
      </c>
      <c r="J529" s="337">
        <v>107.35</v>
      </c>
      <c r="K529" s="194"/>
      <c r="L529" s="194"/>
      <c r="M529" s="194"/>
      <c r="N529" s="194"/>
      <c r="O529" s="194"/>
      <c r="P529" s="194"/>
      <c r="Q529" s="194"/>
      <c r="R529" s="194"/>
      <c r="S529" s="194"/>
      <c r="T529" s="194"/>
      <c r="U529" s="194"/>
      <c r="V529" s="194"/>
      <c r="W529" s="194"/>
      <c r="X529" s="194"/>
      <c r="Y529" s="194"/>
      <c r="Z529" s="194"/>
      <c r="AA529" s="194"/>
      <c r="AB529" s="194"/>
      <c r="AC529" s="194"/>
      <c r="AD529" s="194"/>
      <c r="AE529" s="194"/>
      <c r="AF529" s="194"/>
      <c r="AG529" s="194"/>
      <c r="AH529" s="194"/>
      <c r="AI529" s="194"/>
      <c r="AJ529" s="194"/>
      <c r="AK529" s="194"/>
      <c r="AL529" s="194"/>
      <c r="AM529" s="194"/>
      <c r="AN529" s="194"/>
      <c r="AO529" s="194"/>
      <c r="AP529" s="194"/>
      <c r="AQ529" s="194"/>
      <c r="AR529" s="194"/>
      <c r="AS529" s="194"/>
      <c r="AT529" s="194"/>
      <c r="AU529" s="194"/>
      <c r="AV529" s="194"/>
      <c r="AW529" s="194"/>
      <c r="AX529" s="194"/>
      <c r="AY529" s="194"/>
      <c r="AZ529" s="194"/>
      <c r="BA529" s="194"/>
      <c r="BB529" s="194"/>
      <c r="BC529" s="194"/>
      <c r="BD529" s="194"/>
      <c r="BE529" s="194"/>
      <c r="BF529" s="194"/>
      <c r="BG529" s="194"/>
      <c r="BH529" s="194"/>
      <c r="BI529" s="194"/>
      <c r="BJ529" s="194"/>
    </row>
    <row r="530" spans="1:62" s="197" customFormat="1" ht="0.95" customHeight="1" thickTop="1">
      <c r="A530" s="338"/>
      <c r="B530" s="338"/>
      <c r="C530" s="338"/>
      <c r="D530" s="338"/>
      <c r="E530" s="338"/>
      <c r="F530" s="338"/>
      <c r="G530" s="338"/>
      <c r="H530" s="338"/>
      <c r="I530" s="338"/>
      <c r="J530" s="338"/>
      <c r="K530" s="194"/>
      <c r="L530" s="194"/>
      <c r="M530" s="194"/>
      <c r="N530" s="194"/>
      <c r="O530" s="194"/>
      <c r="P530" s="194"/>
      <c r="Q530" s="194"/>
      <c r="R530" s="194"/>
      <c r="S530" s="194"/>
      <c r="T530" s="194"/>
      <c r="U530" s="194"/>
      <c r="V530" s="194"/>
      <c r="W530" s="194"/>
      <c r="X530" s="194"/>
      <c r="Y530" s="194"/>
      <c r="Z530" s="194"/>
      <c r="AA530" s="194"/>
      <c r="AB530" s="194"/>
      <c r="AC530" s="194"/>
      <c r="AD530" s="194"/>
      <c r="AE530" s="194"/>
      <c r="AF530" s="194"/>
      <c r="AG530" s="194"/>
      <c r="AH530" s="194"/>
      <c r="AI530" s="194"/>
      <c r="AJ530" s="194"/>
      <c r="AK530" s="194"/>
      <c r="AL530" s="194"/>
      <c r="AM530" s="194"/>
      <c r="AN530" s="194"/>
      <c r="AO530" s="194"/>
      <c r="AP530" s="194"/>
      <c r="AQ530" s="194"/>
      <c r="AR530" s="194"/>
      <c r="AS530" s="194"/>
      <c r="AT530" s="194"/>
      <c r="AU530" s="194"/>
      <c r="AV530" s="194"/>
      <c r="AW530" s="194"/>
      <c r="AX530" s="194"/>
      <c r="AY530" s="194"/>
      <c r="AZ530" s="194"/>
      <c r="BA530" s="194"/>
      <c r="BB530" s="194"/>
      <c r="BC530" s="194"/>
      <c r="BD530" s="194"/>
      <c r="BE530" s="194"/>
      <c r="BF530" s="194"/>
      <c r="BG530" s="194"/>
      <c r="BH530" s="194"/>
      <c r="BI530" s="194"/>
      <c r="BJ530" s="194"/>
    </row>
    <row r="531" spans="1:62" s="197" customFormat="1" ht="24" customHeight="1">
      <c r="A531" s="318" t="s">
        <v>327</v>
      </c>
      <c r="B531" s="318"/>
      <c r="C531" s="318"/>
      <c r="D531" s="318" t="s">
        <v>328</v>
      </c>
      <c r="E531" s="318"/>
      <c r="F531" s="437"/>
      <c r="G531" s="437"/>
      <c r="H531" s="319"/>
      <c r="I531" s="318"/>
      <c r="J531" s="343">
        <v>58.23</v>
      </c>
      <c r="K531" s="194"/>
      <c r="L531" s="194"/>
      <c r="M531" s="194"/>
      <c r="N531" s="194"/>
      <c r="O531" s="194"/>
      <c r="P531" s="194"/>
      <c r="Q531" s="194"/>
      <c r="R531" s="194"/>
      <c r="S531" s="194"/>
      <c r="T531" s="194"/>
      <c r="U531" s="194"/>
      <c r="V531" s="194"/>
      <c r="W531" s="194"/>
      <c r="X531" s="194"/>
      <c r="Y531" s="194"/>
      <c r="Z531" s="194"/>
      <c r="AA531" s="194"/>
      <c r="AB531" s="194"/>
      <c r="AC531" s="194"/>
      <c r="AD531" s="194"/>
      <c r="AE531" s="194"/>
      <c r="AF531" s="194"/>
      <c r="AG531" s="194"/>
      <c r="AH531" s="194"/>
      <c r="AI531" s="194"/>
      <c r="AJ531" s="194"/>
      <c r="AK531" s="194"/>
      <c r="AL531" s="194"/>
      <c r="AM531" s="194"/>
      <c r="AN531" s="194"/>
      <c r="AO531" s="194"/>
      <c r="AP531" s="194"/>
      <c r="AQ531" s="194"/>
      <c r="AR531" s="194"/>
      <c r="AS531" s="194"/>
      <c r="AT531" s="194"/>
      <c r="AU531" s="194"/>
      <c r="AV531" s="194"/>
      <c r="AW531" s="194"/>
      <c r="AX531" s="194"/>
      <c r="AY531" s="194"/>
      <c r="AZ531" s="194"/>
      <c r="BA531" s="194"/>
      <c r="BB531" s="194"/>
      <c r="BC531" s="194"/>
      <c r="BD531" s="194"/>
      <c r="BE531" s="194"/>
      <c r="BF531" s="194"/>
      <c r="BG531" s="194"/>
      <c r="BH531" s="194"/>
      <c r="BI531" s="194"/>
      <c r="BJ531" s="194"/>
    </row>
    <row r="532" spans="1:62" s="197" customFormat="1" ht="18" customHeight="1">
      <c r="A532" s="320" t="s">
        <v>329</v>
      </c>
      <c r="B532" s="321" t="s">
        <v>151</v>
      </c>
      <c r="C532" s="320" t="s">
        <v>152</v>
      </c>
      <c r="D532" s="320" t="s">
        <v>120</v>
      </c>
      <c r="E532" s="435" t="s">
        <v>386</v>
      </c>
      <c r="F532" s="435"/>
      <c r="G532" s="322" t="s">
        <v>153</v>
      </c>
      <c r="H532" s="321" t="s">
        <v>154</v>
      </c>
      <c r="I532" s="321" t="s">
        <v>1025</v>
      </c>
      <c r="J532" s="344" t="s">
        <v>157</v>
      </c>
      <c r="K532" s="194"/>
      <c r="L532" s="194"/>
      <c r="M532" s="194"/>
      <c r="N532" s="194"/>
      <c r="O532" s="194"/>
      <c r="P532" s="194"/>
      <c r="Q532" s="194"/>
      <c r="R532" s="194"/>
      <c r="S532" s="194"/>
      <c r="T532" s="194"/>
      <c r="U532" s="194"/>
      <c r="V532" s="194"/>
      <c r="W532" s="194"/>
      <c r="X532" s="194"/>
      <c r="Y532" s="194"/>
      <c r="Z532" s="194"/>
      <c r="AA532" s="194"/>
      <c r="AB532" s="194"/>
      <c r="AC532" s="194"/>
      <c r="AD532" s="194"/>
      <c r="AE532" s="194"/>
      <c r="AF532" s="194"/>
      <c r="AG532" s="194"/>
      <c r="AH532" s="194"/>
      <c r="AI532" s="194"/>
      <c r="AJ532" s="194"/>
      <c r="AK532" s="194"/>
      <c r="AL532" s="194"/>
      <c r="AM532" s="194"/>
      <c r="AN532" s="194"/>
      <c r="AO532" s="194"/>
      <c r="AP532" s="194"/>
      <c r="AQ532" s="194"/>
      <c r="AR532" s="194"/>
      <c r="AS532" s="194"/>
      <c r="AT532" s="194"/>
      <c r="AU532" s="194"/>
      <c r="AV532" s="194"/>
      <c r="AW532" s="194"/>
      <c r="AX532" s="194"/>
      <c r="AY532" s="194"/>
      <c r="AZ532" s="194"/>
      <c r="BA532" s="194"/>
      <c r="BB532" s="194"/>
      <c r="BC532" s="194"/>
      <c r="BD532" s="194"/>
      <c r="BE532" s="194"/>
      <c r="BF532" s="194"/>
      <c r="BG532" s="194"/>
      <c r="BH532" s="194"/>
      <c r="BI532" s="194"/>
      <c r="BJ532" s="194"/>
    </row>
    <row r="533" spans="1:62" s="197" customFormat="1" ht="65.099999999999994" customHeight="1">
      <c r="A533" s="323" t="s">
        <v>1260</v>
      </c>
      <c r="B533" s="324" t="s">
        <v>330</v>
      </c>
      <c r="C533" s="323" t="s">
        <v>162</v>
      </c>
      <c r="D533" s="323" t="s">
        <v>331</v>
      </c>
      <c r="E533" s="438" t="s">
        <v>1249</v>
      </c>
      <c r="F533" s="438"/>
      <c r="G533" s="325" t="s">
        <v>176</v>
      </c>
      <c r="H533" s="326">
        <v>1</v>
      </c>
      <c r="I533" s="327">
        <v>113.64</v>
      </c>
      <c r="J533" s="345">
        <v>113.64</v>
      </c>
      <c r="K533" s="194"/>
      <c r="L533" s="194"/>
      <c r="M533" s="194"/>
      <c r="N533" s="194"/>
      <c r="O533" s="194"/>
      <c r="P533" s="194"/>
      <c r="Q533" s="194"/>
      <c r="R533" s="194"/>
      <c r="S533" s="194"/>
      <c r="T533" s="194"/>
      <c r="U533" s="194"/>
      <c r="V533" s="194"/>
      <c r="W533" s="194"/>
      <c r="X533" s="194"/>
      <c r="Y533" s="194"/>
      <c r="Z533" s="194"/>
      <c r="AA533" s="194"/>
      <c r="AB533" s="194"/>
      <c r="AC533" s="194"/>
      <c r="AD533" s="194"/>
      <c r="AE533" s="194"/>
      <c r="AF533" s="194"/>
      <c r="AG533" s="194"/>
      <c r="AH533" s="194"/>
      <c r="AI533" s="194"/>
      <c r="AJ533" s="194"/>
      <c r="AK533" s="194"/>
      <c r="AL533" s="194"/>
      <c r="AM533" s="194"/>
      <c r="AN533" s="194"/>
      <c r="AO533" s="194"/>
      <c r="AP533" s="194"/>
      <c r="AQ533" s="194"/>
      <c r="AR533" s="194"/>
      <c r="AS533" s="194"/>
      <c r="AT533" s="194"/>
      <c r="AU533" s="194"/>
      <c r="AV533" s="194"/>
      <c r="AW533" s="194"/>
      <c r="AX533" s="194"/>
      <c r="AY533" s="194"/>
      <c r="AZ533" s="194"/>
      <c r="BA533" s="194"/>
      <c r="BB533" s="194"/>
      <c r="BC533" s="194"/>
      <c r="BD533" s="194"/>
      <c r="BE533" s="194"/>
      <c r="BF533" s="194"/>
      <c r="BG533" s="194"/>
      <c r="BH533" s="194"/>
      <c r="BI533" s="194"/>
      <c r="BJ533" s="194"/>
    </row>
    <row r="534" spans="1:62" s="197" customFormat="1" ht="51.95" customHeight="1">
      <c r="A534" s="328" t="s">
        <v>1261</v>
      </c>
      <c r="B534" s="329" t="s">
        <v>1404</v>
      </c>
      <c r="C534" s="328" t="s">
        <v>162</v>
      </c>
      <c r="D534" s="328" t="s">
        <v>1405</v>
      </c>
      <c r="E534" s="439" t="s">
        <v>1038</v>
      </c>
      <c r="F534" s="439"/>
      <c r="G534" s="330" t="s">
        <v>225</v>
      </c>
      <c r="H534" s="331">
        <v>0.02</v>
      </c>
      <c r="I534" s="332">
        <v>672</v>
      </c>
      <c r="J534" s="346">
        <v>13.44</v>
      </c>
      <c r="K534" s="194"/>
      <c r="L534" s="194"/>
      <c r="M534" s="194"/>
      <c r="N534" s="194"/>
      <c r="O534" s="194"/>
      <c r="P534" s="194"/>
      <c r="Q534" s="194"/>
      <c r="R534" s="194"/>
      <c r="S534" s="194"/>
      <c r="T534" s="194"/>
      <c r="U534" s="194"/>
      <c r="V534" s="194"/>
      <c r="W534" s="194"/>
      <c r="X534" s="194"/>
      <c r="Y534" s="194"/>
      <c r="Z534" s="194"/>
      <c r="AA534" s="194"/>
      <c r="AB534" s="194"/>
      <c r="AC534" s="194"/>
      <c r="AD534" s="194"/>
      <c r="AE534" s="194"/>
      <c r="AF534" s="194"/>
      <c r="AG534" s="194"/>
      <c r="AH534" s="194"/>
      <c r="AI534" s="194"/>
      <c r="AJ534" s="194"/>
      <c r="AK534" s="194"/>
      <c r="AL534" s="194"/>
      <c r="AM534" s="194"/>
      <c r="AN534" s="194"/>
      <c r="AO534" s="194"/>
      <c r="AP534" s="194"/>
      <c r="AQ534" s="194"/>
      <c r="AR534" s="194"/>
      <c r="AS534" s="194"/>
      <c r="AT534" s="194"/>
      <c r="AU534" s="194"/>
      <c r="AV534" s="194"/>
      <c r="AW534" s="194"/>
      <c r="AX534" s="194"/>
      <c r="AY534" s="194"/>
      <c r="AZ534" s="194"/>
      <c r="BA534" s="194"/>
      <c r="BB534" s="194"/>
      <c r="BC534" s="194"/>
      <c r="BD534" s="194"/>
      <c r="BE534" s="194"/>
      <c r="BF534" s="194"/>
      <c r="BG534" s="194"/>
      <c r="BH534" s="194"/>
      <c r="BI534" s="194"/>
      <c r="BJ534" s="194"/>
    </row>
    <row r="535" spans="1:62" s="197" customFormat="1" ht="24" customHeight="1">
      <c r="A535" s="328" t="s">
        <v>1261</v>
      </c>
      <c r="B535" s="329" t="s">
        <v>1331</v>
      </c>
      <c r="C535" s="328" t="s">
        <v>162</v>
      </c>
      <c r="D535" s="328" t="s">
        <v>1332</v>
      </c>
      <c r="E535" s="439" t="s">
        <v>1038</v>
      </c>
      <c r="F535" s="439"/>
      <c r="G535" s="330" t="s">
        <v>168</v>
      </c>
      <c r="H535" s="331">
        <v>1.47</v>
      </c>
      <c r="I535" s="332">
        <v>25.61</v>
      </c>
      <c r="J535" s="346">
        <v>37.64</v>
      </c>
      <c r="K535" s="194"/>
      <c r="L535" s="194"/>
      <c r="M535" s="194"/>
      <c r="N535" s="194"/>
      <c r="O535" s="194"/>
      <c r="P535" s="194"/>
      <c r="Q535" s="194"/>
      <c r="R535" s="194"/>
      <c r="S535" s="194"/>
      <c r="T535" s="194"/>
      <c r="U535" s="194"/>
      <c r="V535" s="194"/>
      <c r="W535" s="194"/>
      <c r="X535" s="194"/>
      <c r="Y535" s="194"/>
      <c r="Z535" s="194"/>
      <c r="AA535" s="194"/>
      <c r="AB535" s="194"/>
      <c r="AC535" s="194"/>
      <c r="AD535" s="194"/>
      <c r="AE535" s="194"/>
      <c r="AF535" s="194"/>
      <c r="AG535" s="194"/>
      <c r="AH535" s="194"/>
      <c r="AI535" s="194"/>
      <c r="AJ535" s="194"/>
      <c r="AK535" s="194"/>
      <c r="AL535" s="194"/>
      <c r="AM535" s="194"/>
      <c r="AN535" s="194"/>
      <c r="AO535" s="194"/>
      <c r="AP535" s="194"/>
      <c r="AQ535" s="194"/>
      <c r="AR535" s="194"/>
      <c r="AS535" s="194"/>
      <c r="AT535" s="194"/>
      <c r="AU535" s="194"/>
      <c r="AV535" s="194"/>
      <c r="AW535" s="194"/>
      <c r="AX535" s="194"/>
      <c r="AY535" s="194"/>
      <c r="AZ535" s="194"/>
      <c r="BA535" s="194"/>
      <c r="BB535" s="194"/>
      <c r="BC535" s="194"/>
      <c r="BD535" s="194"/>
      <c r="BE535" s="194"/>
      <c r="BF535" s="194"/>
      <c r="BG535" s="194"/>
      <c r="BH535" s="194"/>
      <c r="BI535" s="194"/>
      <c r="BJ535" s="194"/>
    </row>
    <row r="536" spans="1:62" s="197" customFormat="1" ht="24" customHeight="1">
      <c r="A536" s="328" t="s">
        <v>1261</v>
      </c>
      <c r="B536" s="329" t="s">
        <v>1279</v>
      </c>
      <c r="C536" s="328" t="s">
        <v>162</v>
      </c>
      <c r="D536" s="328" t="s">
        <v>1280</v>
      </c>
      <c r="E536" s="439" t="s">
        <v>1038</v>
      </c>
      <c r="F536" s="439"/>
      <c r="G536" s="330" t="s">
        <v>168</v>
      </c>
      <c r="H536" s="331">
        <v>0.74</v>
      </c>
      <c r="I536" s="332">
        <v>19.309999999999999</v>
      </c>
      <c r="J536" s="346">
        <v>14.28</v>
      </c>
      <c r="K536" s="194"/>
      <c r="L536" s="194"/>
      <c r="M536" s="194"/>
      <c r="N536" s="194"/>
      <c r="O536" s="194"/>
      <c r="P536" s="194"/>
      <c r="Q536" s="194"/>
      <c r="R536" s="194"/>
      <c r="S536" s="194"/>
      <c r="T536" s="194"/>
      <c r="U536" s="194"/>
      <c r="V536" s="194"/>
      <c r="W536" s="194"/>
      <c r="X536" s="194"/>
      <c r="Y536" s="194"/>
      <c r="Z536" s="194"/>
      <c r="AA536" s="194"/>
      <c r="AB536" s="194"/>
      <c r="AC536" s="194"/>
      <c r="AD536" s="194"/>
      <c r="AE536" s="194"/>
      <c r="AF536" s="194"/>
      <c r="AG536" s="194"/>
      <c r="AH536" s="194"/>
      <c r="AI536" s="194"/>
      <c r="AJ536" s="194"/>
      <c r="AK536" s="194"/>
      <c r="AL536" s="194"/>
      <c r="AM536" s="194"/>
      <c r="AN536" s="194"/>
      <c r="AO536" s="194"/>
      <c r="AP536" s="194"/>
      <c r="AQ536" s="194"/>
      <c r="AR536" s="194"/>
      <c r="AS536" s="194"/>
      <c r="AT536" s="194"/>
      <c r="AU536" s="194"/>
      <c r="AV536" s="194"/>
      <c r="AW536" s="194"/>
      <c r="AX536" s="194"/>
      <c r="AY536" s="194"/>
      <c r="AZ536" s="194"/>
      <c r="BA536" s="194"/>
      <c r="BB536" s="194"/>
      <c r="BC536" s="194"/>
      <c r="BD536" s="194"/>
      <c r="BE536" s="194"/>
      <c r="BF536" s="194"/>
      <c r="BG536" s="194"/>
      <c r="BH536" s="194"/>
      <c r="BI536" s="194"/>
      <c r="BJ536" s="194"/>
    </row>
    <row r="537" spans="1:62" s="197" customFormat="1" ht="39" customHeight="1">
      <c r="A537" s="328" t="s">
        <v>1264</v>
      </c>
      <c r="B537" s="329" t="s">
        <v>930</v>
      </c>
      <c r="C537" s="328" t="s">
        <v>162</v>
      </c>
      <c r="D537" s="328" t="s">
        <v>931</v>
      </c>
      <c r="E537" s="439" t="s">
        <v>422</v>
      </c>
      <c r="F537" s="439"/>
      <c r="G537" s="330" t="s">
        <v>183</v>
      </c>
      <c r="H537" s="331">
        <v>0.87</v>
      </c>
      <c r="I537" s="332">
        <v>7.79</v>
      </c>
      <c r="J537" s="346">
        <v>6.77</v>
      </c>
      <c r="K537" s="194"/>
      <c r="L537" s="194"/>
      <c r="M537" s="194"/>
      <c r="N537" s="194"/>
      <c r="O537" s="194"/>
      <c r="P537" s="194"/>
      <c r="Q537" s="194"/>
      <c r="R537" s="194"/>
      <c r="S537" s="194"/>
      <c r="T537" s="194"/>
      <c r="U537" s="194"/>
      <c r="V537" s="194"/>
      <c r="W537" s="194"/>
      <c r="X537" s="194"/>
      <c r="Y537" s="194"/>
      <c r="Z537" s="194"/>
      <c r="AA537" s="194"/>
      <c r="AB537" s="194"/>
      <c r="AC537" s="194"/>
      <c r="AD537" s="194"/>
      <c r="AE537" s="194"/>
      <c r="AF537" s="194"/>
      <c r="AG537" s="194"/>
      <c r="AH537" s="194"/>
      <c r="AI537" s="194"/>
      <c r="AJ537" s="194"/>
      <c r="AK537" s="194"/>
      <c r="AL537" s="194"/>
      <c r="AM537" s="194"/>
      <c r="AN537" s="194"/>
      <c r="AO537" s="194"/>
      <c r="AP537" s="194"/>
      <c r="AQ537" s="194"/>
      <c r="AR537" s="194"/>
      <c r="AS537" s="194"/>
      <c r="AT537" s="194"/>
      <c r="AU537" s="194"/>
      <c r="AV537" s="194"/>
      <c r="AW537" s="194"/>
      <c r="AX537" s="194"/>
      <c r="AY537" s="194"/>
      <c r="AZ537" s="194"/>
      <c r="BA537" s="194"/>
      <c r="BB537" s="194"/>
      <c r="BC537" s="194"/>
      <c r="BD537" s="194"/>
      <c r="BE537" s="194"/>
      <c r="BF537" s="194"/>
      <c r="BG537" s="194"/>
      <c r="BH537" s="194"/>
      <c r="BI537" s="194"/>
      <c r="BJ537" s="194"/>
    </row>
    <row r="538" spans="1:62" s="197" customFormat="1" ht="26.1" customHeight="1">
      <c r="A538" s="328" t="s">
        <v>1264</v>
      </c>
      <c r="B538" s="329" t="s">
        <v>876</v>
      </c>
      <c r="C538" s="328" t="s">
        <v>162</v>
      </c>
      <c r="D538" s="328" t="s">
        <v>877</v>
      </c>
      <c r="E538" s="439" t="s">
        <v>422</v>
      </c>
      <c r="F538" s="439"/>
      <c r="G538" s="330" t="s">
        <v>204</v>
      </c>
      <c r="H538" s="331">
        <v>12.24</v>
      </c>
      <c r="I538" s="332">
        <v>2.2400000000000002</v>
      </c>
      <c r="J538" s="346">
        <v>27.41</v>
      </c>
      <c r="K538" s="194"/>
      <c r="L538" s="194"/>
      <c r="M538" s="194"/>
      <c r="N538" s="194"/>
      <c r="O538" s="194"/>
      <c r="P538" s="194"/>
      <c r="Q538" s="194"/>
      <c r="R538" s="194"/>
      <c r="S538" s="194"/>
      <c r="T538" s="194"/>
      <c r="U538" s="194"/>
      <c r="V538" s="194"/>
      <c r="W538" s="194"/>
      <c r="X538" s="194"/>
      <c r="Y538" s="194"/>
      <c r="Z538" s="194"/>
      <c r="AA538" s="194"/>
      <c r="AB538" s="194"/>
      <c r="AC538" s="194"/>
      <c r="AD538" s="194"/>
      <c r="AE538" s="194"/>
      <c r="AF538" s="194"/>
      <c r="AG538" s="194"/>
      <c r="AH538" s="194"/>
      <c r="AI538" s="194"/>
      <c r="AJ538" s="194"/>
      <c r="AK538" s="194"/>
      <c r="AL538" s="194"/>
      <c r="AM538" s="194"/>
      <c r="AN538" s="194"/>
      <c r="AO538" s="194"/>
      <c r="AP538" s="194"/>
      <c r="AQ538" s="194"/>
      <c r="AR538" s="194"/>
      <c r="AS538" s="194"/>
      <c r="AT538" s="194"/>
      <c r="AU538" s="194"/>
      <c r="AV538" s="194"/>
      <c r="AW538" s="194"/>
      <c r="AX538" s="194"/>
      <c r="AY538" s="194"/>
      <c r="AZ538" s="194"/>
      <c r="BA538" s="194"/>
      <c r="BB538" s="194"/>
      <c r="BC538" s="194"/>
      <c r="BD538" s="194"/>
      <c r="BE538" s="194"/>
      <c r="BF538" s="194"/>
      <c r="BG538" s="194"/>
      <c r="BH538" s="194"/>
      <c r="BI538" s="194"/>
      <c r="BJ538" s="194"/>
    </row>
    <row r="539" spans="1:62" s="197" customFormat="1" ht="26.1" customHeight="1">
      <c r="A539" s="328" t="s">
        <v>1264</v>
      </c>
      <c r="B539" s="329" t="s">
        <v>924</v>
      </c>
      <c r="C539" s="328" t="s">
        <v>162</v>
      </c>
      <c r="D539" s="328" t="s">
        <v>925</v>
      </c>
      <c r="E539" s="439" t="s">
        <v>422</v>
      </c>
      <c r="F539" s="439"/>
      <c r="G539" s="330" t="s">
        <v>204</v>
      </c>
      <c r="H539" s="331">
        <v>2.86</v>
      </c>
      <c r="I539" s="332">
        <v>2.64</v>
      </c>
      <c r="J539" s="346">
        <v>7.55</v>
      </c>
      <c r="K539" s="194"/>
      <c r="L539" s="194"/>
      <c r="M539" s="194"/>
      <c r="N539" s="194"/>
      <c r="O539" s="194"/>
      <c r="P539" s="194"/>
      <c r="Q539" s="194"/>
      <c r="R539" s="194"/>
      <c r="S539" s="194"/>
      <c r="T539" s="194"/>
      <c r="U539" s="194"/>
      <c r="V539" s="194"/>
      <c r="W539" s="194"/>
      <c r="X539" s="194"/>
      <c r="Y539" s="194"/>
      <c r="Z539" s="194"/>
      <c r="AA539" s="194"/>
      <c r="AB539" s="194"/>
      <c r="AC539" s="194"/>
      <c r="AD539" s="194"/>
      <c r="AE539" s="194"/>
      <c r="AF539" s="194"/>
      <c r="AG539" s="194"/>
      <c r="AH539" s="194"/>
      <c r="AI539" s="194"/>
      <c r="AJ539" s="194"/>
      <c r="AK539" s="194"/>
      <c r="AL539" s="194"/>
      <c r="AM539" s="194"/>
      <c r="AN539" s="194"/>
      <c r="AO539" s="194"/>
      <c r="AP539" s="194"/>
      <c r="AQ539" s="194"/>
      <c r="AR539" s="194"/>
      <c r="AS539" s="194"/>
      <c r="AT539" s="194"/>
      <c r="AU539" s="194"/>
      <c r="AV539" s="194"/>
      <c r="AW539" s="194"/>
      <c r="AX539" s="194"/>
      <c r="AY539" s="194"/>
      <c r="AZ539" s="194"/>
      <c r="BA539" s="194"/>
      <c r="BB539" s="194"/>
      <c r="BC539" s="194"/>
      <c r="BD539" s="194"/>
      <c r="BE539" s="194"/>
      <c r="BF539" s="194"/>
      <c r="BG539" s="194"/>
      <c r="BH539" s="194"/>
      <c r="BI539" s="194"/>
      <c r="BJ539" s="194"/>
    </row>
    <row r="540" spans="1:62" s="197" customFormat="1" ht="26.1" customHeight="1">
      <c r="A540" s="328" t="s">
        <v>1264</v>
      </c>
      <c r="B540" s="329" t="s">
        <v>933</v>
      </c>
      <c r="C540" s="328" t="s">
        <v>162</v>
      </c>
      <c r="D540" s="328" t="s">
        <v>934</v>
      </c>
      <c r="E540" s="439" t="s">
        <v>422</v>
      </c>
      <c r="F540" s="439"/>
      <c r="G540" s="330" t="s">
        <v>204</v>
      </c>
      <c r="H540" s="331">
        <v>4.43</v>
      </c>
      <c r="I540" s="332">
        <v>1.48</v>
      </c>
      <c r="J540" s="346">
        <v>6.55</v>
      </c>
      <c r="K540" s="194"/>
      <c r="L540" s="194"/>
      <c r="M540" s="194"/>
      <c r="N540" s="194"/>
      <c r="O540" s="194"/>
      <c r="P540" s="194"/>
      <c r="Q540" s="194"/>
      <c r="R540" s="194"/>
      <c r="S540" s="194"/>
      <c r="T540" s="194"/>
      <c r="U540" s="194"/>
      <c r="V540" s="194"/>
      <c r="W540" s="194"/>
      <c r="X540" s="194"/>
      <c r="Y540" s="194"/>
      <c r="Z540" s="194"/>
      <c r="AA540" s="194"/>
      <c r="AB540" s="194"/>
      <c r="AC540" s="194"/>
      <c r="AD540" s="194"/>
      <c r="AE540" s="194"/>
      <c r="AF540" s="194"/>
      <c r="AG540" s="194"/>
      <c r="AH540" s="194"/>
      <c r="AI540" s="194"/>
      <c r="AJ540" s="194"/>
      <c r="AK540" s="194"/>
      <c r="AL540" s="194"/>
      <c r="AM540" s="194"/>
      <c r="AN540" s="194"/>
      <c r="AO540" s="194"/>
      <c r="AP540" s="194"/>
      <c r="AQ540" s="194"/>
      <c r="AR540" s="194"/>
      <c r="AS540" s="194"/>
      <c r="AT540" s="194"/>
      <c r="AU540" s="194"/>
      <c r="AV540" s="194"/>
      <c r="AW540" s="194"/>
      <c r="AX540" s="194"/>
      <c r="AY540" s="194"/>
      <c r="AZ540" s="194"/>
      <c r="BA540" s="194"/>
      <c r="BB540" s="194"/>
      <c r="BC540" s="194"/>
      <c r="BD540" s="194"/>
      <c r="BE540" s="194"/>
      <c r="BF540" s="194"/>
      <c r="BG540" s="194"/>
      <c r="BH540" s="194"/>
      <c r="BI540" s="194"/>
      <c r="BJ540" s="194"/>
    </row>
    <row r="541" spans="1:62" s="197" customFormat="1">
      <c r="A541" s="333"/>
      <c r="B541" s="333"/>
      <c r="C541" s="333"/>
      <c r="D541" s="333"/>
      <c r="E541" s="333" t="s">
        <v>1265</v>
      </c>
      <c r="F541" s="334">
        <v>19.702214164056919</v>
      </c>
      <c r="G541" s="333" t="s">
        <v>1266</v>
      </c>
      <c r="H541" s="334">
        <v>16.16</v>
      </c>
      <c r="I541" s="333" t="s">
        <v>1267</v>
      </c>
      <c r="J541" s="334">
        <v>35.86</v>
      </c>
      <c r="K541" s="194"/>
      <c r="L541" s="194"/>
      <c r="M541" s="194"/>
      <c r="N541" s="194"/>
      <c r="O541" s="194"/>
      <c r="P541" s="194"/>
      <c r="Q541" s="194"/>
      <c r="R541" s="194"/>
      <c r="S541" s="194"/>
      <c r="T541" s="194"/>
      <c r="U541" s="194"/>
      <c r="V541" s="194"/>
      <c r="W541" s="194"/>
      <c r="X541" s="194"/>
      <c r="Y541" s="194"/>
      <c r="Z541" s="194"/>
      <c r="AA541" s="194"/>
      <c r="AB541" s="194"/>
      <c r="AC541" s="194"/>
      <c r="AD541" s="194"/>
      <c r="AE541" s="194"/>
      <c r="AF541" s="194"/>
      <c r="AG541" s="194"/>
      <c r="AH541" s="194"/>
      <c r="AI541" s="194"/>
      <c r="AJ541" s="194"/>
      <c r="AK541" s="194"/>
      <c r="AL541" s="194"/>
      <c r="AM541" s="194"/>
      <c r="AN541" s="194"/>
      <c r="AO541" s="194"/>
      <c r="AP541" s="194"/>
      <c r="AQ541" s="194"/>
      <c r="AR541" s="194"/>
      <c r="AS541" s="194"/>
      <c r="AT541" s="194"/>
      <c r="AU541" s="194"/>
      <c r="AV541" s="194"/>
      <c r="AW541" s="194"/>
      <c r="AX541" s="194"/>
      <c r="AY541" s="194"/>
      <c r="AZ541" s="194"/>
      <c r="BA541" s="194"/>
      <c r="BB541" s="194"/>
      <c r="BC541" s="194"/>
      <c r="BD541" s="194"/>
      <c r="BE541" s="194"/>
      <c r="BF541" s="194"/>
      <c r="BG541" s="194"/>
      <c r="BH541" s="194"/>
      <c r="BI541" s="194"/>
      <c r="BJ541" s="194"/>
    </row>
    <row r="542" spans="1:62" s="197" customFormat="1">
      <c r="A542" s="333"/>
      <c r="B542" s="333"/>
      <c r="C542" s="333"/>
      <c r="D542" s="333"/>
      <c r="E542" s="333" t="s">
        <v>1268</v>
      </c>
      <c r="F542" s="334">
        <v>30.6</v>
      </c>
      <c r="G542" s="333"/>
      <c r="H542" s="434" t="s">
        <v>1269</v>
      </c>
      <c r="I542" s="434"/>
      <c r="J542" s="334">
        <v>144.24</v>
      </c>
      <c r="K542" s="194"/>
      <c r="L542" s="194"/>
      <c r="M542" s="194"/>
      <c r="N542" s="194"/>
      <c r="O542" s="194"/>
      <c r="P542" s="194"/>
      <c r="Q542" s="194"/>
      <c r="R542" s="194"/>
      <c r="S542" s="194"/>
      <c r="T542" s="194"/>
      <c r="U542" s="194"/>
      <c r="V542" s="194"/>
      <c r="W542" s="194"/>
      <c r="X542" s="194"/>
      <c r="Y542" s="194"/>
      <c r="Z542" s="194"/>
      <c r="AA542" s="194"/>
      <c r="AB542" s="194"/>
      <c r="AC542" s="194"/>
      <c r="AD542" s="194"/>
      <c r="AE542" s="194"/>
      <c r="AF542" s="194"/>
      <c r="AG542" s="194"/>
      <c r="AH542" s="194"/>
      <c r="AI542" s="194"/>
      <c r="AJ542" s="194"/>
      <c r="AK542" s="194"/>
      <c r="AL542" s="194"/>
      <c r="AM542" s="194"/>
      <c r="AN542" s="194"/>
      <c r="AO542" s="194"/>
      <c r="AP542" s="194"/>
      <c r="AQ542" s="194"/>
      <c r="AR542" s="194"/>
      <c r="AS542" s="194"/>
      <c r="AT542" s="194"/>
      <c r="AU542" s="194"/>
      <c r="AV542" s="194"/>
      <c r="AW542" s="194"/>
      <c r="AX542" s="194"/>
      <c r="AY542" s="194"/>
      <c r="AZ542" s="194"/>
      <c r="BA542" s="194"/>
      <c r="BB542" s="194"/>
      <c r="BC542" s="194"/>
      <c r="BD542" s="194"/>
      <c r="BE542" s="194"/>
      <c r="BF542" s="194"/>
      <c r="BG542" s="194"/>
      <c r="BH542" s="194"/>
      <c r="BI542" s="194"/>
      <c r="BJ542" s="194"/>
    </row>
    <row r="543" spans="1:62" s="197" customFormat="1" ht="30" customHeight="1" thickBot="1">
      <c r="A543" s="335"/>
      <c r="B543" s="335"/>
      <c r="C543" s="335"/>
      <c r="D543" s="335"/>
      <c r="E543" s="335"/>
      <c r="F543" s="335"/>
      <c r="G543" s="335" t="s">
        <v>1270</v>
      </c>
      <c r="H543" s="336">
        <v>0.15</v>
      </c>
      <c r="I543" s="335" t="s">
        <v>1271</v>
      </c>
      <c r="J543" s="337">
        <v>21.63</v>
      </c>
      <c r="K543" s="194"/>
      <c r="L543" s="194"/>
      <c r="M543" s="194"/>
      <c r="N543" s="194"/>
      <c r="O543" s="194"/>
      <c r="P543" s="194"/>
      <c r="Q543" s="194"/>
      <c r="R543" s="194"/>
      <c r="S543" s="194"/>
      <c r="T543" s="194"/>
      <c r="U543" s="194"/>
      <c r="V543" s="194"/>
      <c r="W543" s="194"/>
      <c r="X543" s="194"/>
      <c r="Y543" s="194"/>
      <c r="Z543" s="194"/>
      <c r="AA543" s="194"/>
      <c r="AB543" s="194"/>
      <c r="AC543" s="194"/>
      <c r="AD543" s="194"/>
      <c r="AE543" s="194"/>
      <c r="AF543" s="194"/>
      <c r="AG543" s="194"/>
      <c r="AH543" s="194"/>
      <c r="AI543" s="194"/>
      <c r="AJ543" s="194"/>
      <c r="AK543" s="194"/>
      <c r="AL543" s="194"/>
      <c r="AM543" s="194"/>
      <c r="AN543" s="194"/>
      <c r="AO543" s="194"/>
      <c r="AP543" s="194"/>
      <c r="AQ543" s="194"/>
      <c r="AR543" s="194"/>
      <c r="AS543" s="194"/>
      <c r="AT543" s="194"/>
      <c r="AU543" s="194"/>
      <c r="AV543" s="194"/>
      <c r="AW543" s="194"/>
      <c r="AX543" s="194"/>
      <c r="AY543" s="194"/>
      <c r="AZ543" s="194"/>
      <c r="BA543" s="194"/>
      <c r="BB543" s="194"/>
      <c r="BC543" s="194"/>
      <c r="BD543" s="194"/>
      <c r="BE543" s="194"/>
      <c r="BF543" s="194"/>
      <c r="BG543" s="194"/>
      <c r="BH543" s="194"/>
      <c r="BI543" s="194"/>
      <c r="BJ543" s="194"/>
    </row>
    <row r="544" spans="1:62" s="197" customFormat="1" ht="0.95" customHeight="1" thickTop="1">
      <c r="A544" s="338"/>
      <c r="B544" s="338"/>
      <c r="C544" s="338"/>
      <c r="D544" s="338"/>
      <c r="E544" s="338"/>
      <c r="F544" s="338"/>
      <c r="G544" s="338"/>
      <c r="H544" s="338"/>
      <c r="I544" s="338"/>
      <c r="J544" s="338"/>
      <c r="K544" s="194"/>
      <c r="L544" s="194"/>
      <c r="M544" s="194"/>
      <c r="N544" s="194"/>
      <c r="O544" s="194"/>
      <c r="P544" s="194"/>
      <c r="Q544" s="194"/>
      <c r="R544" s="194"/>
      <c r="S544" s="194"/>
      <c r="T544" s="194"/>
      <c r="U544" s="194"/>
      <c r="V544" s="194"/>
      <c r="W544" s="194"/>
      <c r="X544" s="194"/>
      <c r="Y544" s="194"/>
      <c r="Z544" s="194"/>
      <c r="AA544" s="194"/>
      <c r="AB544" s="194"/>
      <c r="AC544" s="194"/>
      <c r="AD544" s="194"/>
      <c r="AE544" s="194"/>
      <c r="AF544" s="194"/>
      <c r="AG544" s="194"/>
      <c r="AH544" s="194"/>
      <c r="AI544" s="194"/>
      <c r="AJ544" s="194"/>
      <c r="AK544" s="194"/>
      <c r="AL544" s="194"/>
      <c r="AM544" s="194"/>
      <c r="AN544" s="194"/>
      <c r="AO544" s="194"/>
      <c r="AP544" s="194"/>
      <c r="AQ544" s="194"/>
      <c r="AR544" s="194"/>
      <c r="AS544" s="194"/>
      <c r="AT544" s="194"/>
      <c r="AU544" s="194"/>
      <c r="AV544" s="194"/>
      <c r="AW544" s="194"/>
      <c r="AX544" s="194"/>
      <c r="AY544" s="194"/>
      <c r="AZ544" s="194"/>
      <c r="BA544" s="194"/>
      <c r="BB544" s="194"/>
      <c r="BC544" s="194"/>
      <c r="BD544" s="194"/>
      <c r="BE544" s="194"/>
      <c r="BF544" s="194"/>
      <c r="BG544" s="194"/>
      <c r="BH544" s="194"/>
      <c r="BI544" s="194"/>
      <c r="BJ544" s="194"/>
    </row>
    <row r="545" spans="1:62" s="197" customFormat="1" ht="18" customHeight="1">
      <c r="A545" s="320" t="s">
        <v>332</v>
      </c>
      <c r="B545" s="321" t="s">
        <v>151</v>
      </c>
      <c r="C545" s="320" t="s">
        <v>152</v>
      </c>
      <c r="D545" s="320" t="s">
        <v>120</v>
      </c>
      <c r="E545" s="435" t="s">
        <v>386</v>
      </c>
      <c r="F545" s="435"/>
      <c r="G545" s="322" t="s">
        <v>153</v>
      </c>
      <c r="H545" s="321" t="s">
        <v>154</v>
      </c>
      <c r="I545" s="321" t="s">
        <v>1025</v>
      </c>
      <c r="J545" s="344" t="s">
        <v>157</v>
      </c>
      <c r="K545" s="194"/>
      <c r="L545" s="194"/>
      <c r="M545" s="194"/>
      <c r="N545" s="194"/>
      <c r="O545" s="194"/>
      <c r="P545" s="194"/>
      <c r="Q545" s="194"/>
      <c r="R545" s="194"/>
      <c r="S545" s="194"/>
      <c r="T545" s="194"/>
      <c r="U545" s="194"/>
      <c r="V545" s="194"/>
      <c r="W545" s="194"/>
      <c r="X545" s="194"/>
      <c r="Y545" s="194"/>
      <c r="Z545" s="194"/>
      <c r="AA545" s="194"/>
      <c r="AB545" s="194"/>
      <c r="AC545" s="194"/>
      <c r="AD545" s="194"/>
      <c r="AE545" s="194"/>
      <c r="AF545" s="194"/>
      <c r="AG545" s="194"/>
      <c r="AH545" s="194"/>
      <c r="AI545" s="194"/>
      <c r="AJ545" s="194"/>
      <c r="AK545" s="194"/>
      <c r="AL545" s="194"/>
      <c r="AM545" s="194"/>
      <c r="AN545" s="194"/>
      <c r="AO545" s="194"/>
      <c r="AP545" s="194"/>
      <c r="AQ545" s="194"/>
      <c r="AR545" s="194"/>
      <c r="AS545" s="194"/>
      <c r="AT545" s="194"/>
      <c r="AU545" s="194"/>
      <c r="AV545" s="194"/>
      <c r="AW545" s="194"/>
      <c r="AX545" s="194"/>
      <c r="AY545" s="194"/>
      <c r="AZ545" s="194"/>
      <c r="BA545" s="194"/>
      <c r="BB545" s="194"/>
      <c r="BC545" s="194"/>
      <c r="BD545" s="194"/>
      <c r="BE545" s="194"/>
      <c r="BF545" s="194"/>
      <c r="BG545" s="194"/>
      <c r="BH545" s="194"/>
      <c r="BI545" s="194"/>
      <c r="BJ545" s="194"/>
    </row>
    <row r="546" spans="1:62" s="197" customFormat="1" ht="51.95" customHeight="1">
      <c r="A546" s="323" t="s">
        <v>1260</v>
      </c>
      <c r="B546" s="324" t="s">
        <v>333</v>
      </c>
      <c r="C546" s="323" t="s">
        <v>162</v>
      </c>
      <c r="D546" s="323" t="s">
        <v>334</v>
      </c>
      <c r="E546" s="438" t="s">
        <v>1241</v>
      </c>
      <c r="F546" s="438"/>
      <c r="G546" s="325" t="s">
        <v>176</v>
      </c>
      <c r="H546" s="326">
        <v>1</v>
      </c>
      <c r="I546" s="327">
        <v>41.8</v>
      </c>
      <c r="J546" s="345">
        <v>41.8</v>
      </c>
      <c r="K546" s="194"/>
      <c r="L546" s="194"/>
      <c r="M546" s="194"/>
      <c r="N546" s="194"/>
      <c r="O546" s="194"/>
      <c r="P546" s="194"/>
      <c r="Q546" s="194"/>
      <c r="R546" s="194"/>
      <c r="S546" s="194"/>
      <c r="T546" s="194"/>
      <c r="U546" s="194"/>
      <c r="V546" s="194"/>
      <c r="W546" s="194"/>
      <c r="X546" s="194"/>
      <c r="Y546" s="194"/>
      <c r="Z546" s="194"/>
      <c r="AA546" s="194"/>
      <c r="AB546" s="194"/>
      <c r="AC546" s="194"/>
      <c r="AD546" s="194"/>
      <c r="AE546" s="194"/>
      <c r="AF546" s="194"/>
      <c r="AG546" s="194"/>
      <c r="AH546" s="194"/>
      <c r="AI546" s="194"/>
      <c r="AJ546" s="194"/>
      <c r="AK546" s="194"/>
      <c r="AL546" s="194"/>
      <c r="AM546" s="194"/>
      <c r="AN546" s="194"/>
      <c r="AO546" s="194"/>
      <c r="AP546" s="194"/>
      <c r="AQ546" s="194"/>
      <c r="AR546" s="194"/>
      <c r="AS546" s="194"/>
      <c r="AT546" s="194"/>
      <c r="AU546" s="194"/>
      <c r="AV546" s="194"/>
      <c r="AW546" s="194"/>
      <c r="AX546" s="194"/>
      <c r="AY546" s="194"/>
      <c r="AZ546" s="194"/>
      <c r="BA546" s="194"/>
      <c r="BB546" s="194"/>
      <c r="BC546" s="194"/>
      <c r="BD546" s="194"/>
      <c r="BE546" s="194"/>
      <c r="BF546" s="194"/>
      <c r="BG546" s="194"/>
      <c r="BH546" s="194"/>
      <c r="BI546" s="194"/>
      <c r="BJ546" s="194"/>
    </row>
    <row r="547" spans="1:62" s="197" customFormat="1" ht="51.95" customHeight="1">
      <c r="A547" s="328" t="s">
        <v>1261</v>
      </c>
      <c r="B547" s="329" t="s">
        <v>1406</v>
      </c>
      <c r="C547" s="328" t="s">
        <v>162</v>
      </c>
      <c r="D547" s="328" t="s">
        <v>1407</v>
      </c>
      <c r="E547" s="439" t="s">
        <v>1038</v>
      </c>
      <c r="F547" s="439"/>
      <c r="G547" s="330" t="s">
        <v>225</v>
      </c>
      <c r="H547" s="331">
        <v>2.93E-2</v>
      </c>
      <c r="I547" s="332">
        <v>681.7</v>
      </c>
      <c r="J547" s="346">
        <v>19.97</v>
      </c>
      <c r="K547" s="194"/>
      <c r="L547" s="194"/>
      <c r="M547" s="194"/>
      <c r="N547" s="194"/>
      <c r="O547" s="194"/>
      <c r="P547" s="194"/>
      <c r="Q547" s="194"/>
      <c r="R547" s="194"/>
      <c r="S547" s="194"/>
      <c r="T547" s="194"/>
      <c r="U547" s="194"/>
      <c r="V547" s="194"/>
      <c r="W547" s="194"/>
      <c r="X547" s="194"/>
      <c r="Y547" s="194"/>
      <c r="Z547" s="194"/>
      <c r="AA547" s="194"/>
      <c r="AB547" s="194"/>
      <c r="AC547" s="194"/>
      <c r="AD547" s="194"/>
      <c r="AE547" s="194"/>
      <c r="AF547" s="194"/>
      <c r="AG547" s="194"/>
      <c r="AH547" s="194"/>
      <c r="AI547" s="194"/>
      <c r="AJ547" s="194"/>
      <c r="AK547" s="194"/>
      <c r="AL547" s="194"/>
      <c r="AM547" s="194"/>
      <c r="AN547" s="194"/>
      <c r="AO547" s="194"/>
      <c r="AP547" s="194"/>
      <c r="AQ547" s="194"/>
      <c r="AR547" s="194"/>
      <c r="AS547" s="194"/>
      <c r="AT547" s="194"/>
      <c r="AU547" s="194"/>
      <c r="AV547" s="194"/>
      <c r="AW547" s="194"/>
      <c r="AX547" s="194"/>
      <c r="AY547" s="194"/>
      <c r="AZ547" s="194"/>
      <c r="BA547" s="194"/>
      <c r="BB547" s="194"/>
      <c r="BC547" s="194"/>
      <c r="BD547" s="194"/>
      <c r="BE547" s="194"/>
      <c r="BF547" s="194"/>
      <c r="BG547" s="194"/>
      <c r="BH547" s="194"/>
      <c r="BI547" s="194"/>
      <c r="BJ547" s="194"/>
    </row>
    <row r="548" spans="1:62" s="197" customFormat="1" ht="24" customHeight="1">
      <c r="A548" s="328" t="s">
        <v>1261</v>
      </c>
      <c r="B548" s="329" t="s">
        <v>1331</v>
      </c>
      <c r="C548" s="328" t="s">
        <v>162</v>
      </c>
      <c r="D548" s="328" t="s">
        <v>1332</v>
      </c>
      <c r="E548" s="439" t="s">
        <v>1038</v>
      </c>
      <c r="F548" s="439"/>
      <c r="G548" s="330" t="s">
        <v>168</v>
      </c>
      <c r="H548" s="331">
        <v>0.40899999999999997</v>
      </c>
      <c r="I548" s="332">
        <v>25.61</v>
      </c>
      <c r="J548" s="346">
        <v>10.47</v>
      </c>
      <c r="K548" s="194"/>
      <c r="L548" s="194"/>
      <c r="M548" s="194"/>
      <c r="N548" s="194"/>
      <c r="O548" s="194"/>
      <c r="P548" s="194"/>
      <c r="Q548" s="194"/>
      <c r="R548" s="194"/>
      <c r="S548" s="194"/>
      <c r="T548" s="194"/>
      <c r="U548" s="194"/>
      <c r="V548" s="194"/>
      <c r="W548" s="194"/>
      <c r="X548" s="194"/>
      <c r="Y548" s="194"/>
      <c r="Z548" s="194"/>
      <c r="AA548" s="194"/>
      <c r="AB548" s="194"/>
      <c r="AC548" s="194"/>
      <c r="AD548" s="194"/>
      <c r="AE548" s="194"/>
      <c r="AF548" s="194"/>
      <c r="AG548" s="194"/>
      <c r="AH548" s="194"/>
      <c r="AI548" s="194"/>
      <c r="AJ548" s="194"/>
      <c r="AK548" s="194"/>
      <c r="AL548" s="194"/>
      <c r="AM548" s="194"/>
      <c r="AN548" s="194"/>
      <c r="AO548" s="194"/>
      <c r="AP548" s="194"/>
      <c r="AQ548" s="194"/>
      <c r="AR548" s="194"/>
      <c r="AS548" s="194"/>
      <c r="AT548" s="194"/>
      <c r="AU548" s="194"/>
      <c r="AV548" s="194"/>
      <c r="AW548" s="194"/>
      <c r="AX548" s="194"/>
      <c r="AY548" s="194"/>
      <c r="AZ548" s="194"/>
      <c r="BA548" s="194"/>
      <c r="BB548" s="194"/>
      <c r="BC548" s="194"/>
      <c r="BD548" s="194"/>
      <c r="BE548" s="194"/>
      <c r="BF548" s="194"/>
      <c r="BG548" s="194"/>
      <c r="BH548" s="194"/>
      <c r="BI548" s="194"/>
      <c r="BJ548" s="194"/>
    </row>
    <row r="549" spans="1:62" s="197" customFormat="1" ht="24" customHeight="1">
      <c r="A549" s="328" t="s">
        <v>1261</v>
      </c>
      <c r="B549" s="329" t="s">
        <v>1279</v>
      </c>
      <c r="C549" s="328" t="s">
        <v>162</v>
      </c>
      <c r="D549" s="328" t="s">
        <v>1280</v>
      </c>
      <c r="E549" s="439" t="s">
        <v>1038</v>
      </c>
      <c r="F549" s="439"/>
      <c r="G549" s="330" t="s">
        <v>168</v>
      </c>
      <c r="H549" s="331">
        <v>0.40899999999999997</v>
      </c>
      <c r="I549" s="332">
        <v>19.309999999999999</v>
      </c>
      <c r="J549" s="346">
        <v>7.89</v>
      </c>
      <c r="K549" s="194"/>
      <c r="L549" s="194"/>
      <c r="M549" s="194"/>
      <c r="N549" s="194"/>
      <c r="O549" s="194"/>
      <c r="P549" s="194"/>
      <c r="Q549" s="194"/>
      <c r="R549" s="194"/>
      <c r="S549" s="194"/>
      <c r="T549" s="194"/>
      <c r="U549" s="194"/>
      <c r="V549" s="194"/>
      <c r="W549" s="194"/>
      <c r="X549" s="194"/>
      <c r="Y549" s="194"/>
      <c r="Z549" s="194"/>
      <c r="AA549" s="194"/>
      <c r="AB549" s="194"/>
      <c r="AC549" s="194"/>
      <c r="AD549" s="194"/>
      <c r="AE549" s="194"/>
      <c r="AF549" s="194"/>
      <c r="AG549" s="194"/>
      <c r="AH549" s="194"/>
      <c r="AI549" s="194"/>
      <c r="AJ549" s="194"/>
      <c r="AK549" s="194"/>
      <c r="AL549" s="194"/>
      <c r="AM549" s="194"/>
      <c r="AN549" s="194"/>
      <c r="AO549" s="194"/>
      <c r="AP549" s="194"/>
      <c r="AQ549" s="194"/>
      <c r="AR549" s="194"/>
      <c r="AS549" s="194"/>
      <c r="AT549" s="194"/>
      <c r="AU549" s="194"/>
      <c r="AV549" s="194"/>
      <c r="AW549" s="194"/>
      <c r="AX549" s="194"/>
      <c r="AY549" s="194"/>
      <c r="AZ549" s="194"/>
      <c r="BA549" s="194"/>
      <c r="BB549" s="194"/>
      <c r="BC549" s="194"/>
      <c r="BD549" s="194"/>
      <c r="BE549" s="194"/>
      <c r="BF549" s="194"/>
      <c r="BG549" s="194"/>
      <c r="BH549" s="194"/>
      <c r="BI549" s="194"/>
      <c r="BJ549" s="194"/>
    </row>
    <row r="550" spans="1:62" s="197" customFormat="1" ht="26.1" customHeight="1">
      <c r="A550" s="328" t="s">
        <v>1264</v>
      </c>
      <c r="B550" s="329" t="s">
        <v>902</v>
      </c>
      <c r="C550" s="328" t="s">
        <v>162</v>
      </c>
      <c r="D550" s="328" t="s">
        <v>903</v>
      </c>
      <c r="E550" s="439" t="s">
        <v>422</v>
      </c>
      <c r="F550" s="439"/>
      <c r="G550" s="330" t="s">
        <v>176</v>
      </c>
      <c r="H550" s="331">
        <v>0.15809999999999999</v>
      </c>
      <c r="I550" s="332">
        <v>22</v>
      </c>
      <c r="J550" s="346">
        <v>3.47</v>
      </c>
      <c r="K550" s="194"/>
      <c r="L550" s="194"/>
      <c r="M550" s="194"/>
      <c r="N550" s="194"/>
      <c r="O550" s="194"/>
      <c r="P550" s="194"/>
      <c r="Q550" s="194"/>
      <c r="R550" s="194"/>
      <c r="S550" s="194"/>
      <c r="T550" s="194"/>
      <c r="U550" s="194"/>
      <c r="V550" s="194"/>
      <c r="W550" s="194"/>
      <c r="X550" s="194"/>
      <c r="Y550" s="194"/>
      <c r="Z550" s="194"/>
      <c r="AA550" s="194"/>
      <c r="AB550" s="194"/>
      <c r="AC550" s="194"/>
      <c r="AD550" s="194"/>
      <c r="AE550" s="194"/>
      <c r="AF550" s="194"/>
      <c r="AG550" s="194"/>
      <c r="AH550" s="194"/>
      <c r="AI550" s="194"/>
      <c r="AJ550" s="194"/>
      <c r="AK550" s="194"/>
      <c r="AL550" s="194"/>
      <c r="AM550" s="194"/>
      <c r="AN550" s="194"/>
      <c r="AO550" s="194"/>
      <c r="AP550" s="194"/>
      <c r="AQ550" s="194"/>
      <c r="AR550" s="194"/>
      <c r="AS550" s="194"/>
      <c r="AT550" s="194"/>
      <c r="AU550" s="194"/>
      <c r="AV550" s="194"/>
      <c r="AW550" s="194"/>
      <c r="AX550" s="194"/>
      <c r="AY550" s="194"/>
      <c r="AZ550" s="194"/>
      <c r="BA550" s="194"/>
      <c r="BB550" s="194"/>
      <c r="BC550" s="194"/>
      <c r="BD550" s="194"/>
      <c r="BE550" s="194"/>
      <c r="BF550" s="194"/>
      <c r="BG550" s="194"/>
      <c r="BH550" s="194"/>
      <c r="BI550" s="194"/>
      <c r="BJ550" s="194"/>
    </row>
    <row r="551" spans="1:62" s="197" customFormat="1">
      <c r="A551" s="333"/>
      <c r="B551" s="333"/>
      <c r="C551" s="333"/>
      <c r="D551" s="333"/>
      <c r="E551" s="333" t="s">
        <v>1265</v>
      </c>
      <c r="F551" s="334">
        <v>7.4721169166529311</v>
      </c>
      <c r="G551" s="333" t="s">
        <v>1266</v>
      </c>
      <c r="H551" s="334">
        <v>6.13</v>
      </c>
      <c r="I551" s="333" t="s">
        <v>1267</v>
      </c>
      <c r="J551" s="334">
        <v>13.6</v>
      </c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B551" s="194"/>
      <c r="AC551" s="194"/>
      <c r="AD551" s="194"/>
      <c r="AE551" s="194"/>
      <c r="AF551" s="194"/>
      <c r="AG551" s="194"/>
      <c r="AH551" s="194"/>
      <c r="AI551" s="194"/>
      <c r="AJ551" s="194"/>
      <c r="AK551" s="194"/>
      <c r="AL551" s="194"/>
      <c r="AM551" s="194"/>
      <c r="AN551" s="194"/>
      <c r="AO551" s="194"/>
      <c r="AP551" s="194"/>
      <c r="AQ551" s="194"/>
      <c r="AR551" s="194"/>
      <c r="AS551" s="194"/>
      <c r="AT551" s="194"/>
      <c r="AU551" s="194"/>
      <c r="AV551" s="194"/>
      <c r="AW551" s="194"/>
      <c r="AX551" s="194"/>
      <c r="AY551" s="194"/>
      <c r="AZ551" s="194"/>
      <c r="BA551" s="194"/>
      <c r="BB551" s="194"/>
      <c r="BC551" s="194"/>
      <c r="BD551" s="194"/>
      <c r="BE551" s="194"/>
      <c r="BF551" s="194"/>
      <c r="BG551" s="194"/>
      <c r="BH551" s="194"/>
      <c r="BI551" s="194"/>
      <c r="BJ551" s="194"/>
    </row>
    <row r="552" spans="1:62" s="197" customFormat="1">
      <c r="A552" s="333"/>
      <c r="B552" s="333"/>
      <c r="C552" s="333"/>
      <c r="D552" s="333"/>
      <c r="E552" s="333" t="s">
        <v>1268</v>
      </c>
      <c r="F552" s="334">
        <v>11.25</v>
      </c>
      <c r="G552" s="333"/>
      <c r="H552" s="434" t="s">
        <v>1269</v>
      </c>
      <c r="I552" s="434"/>
      <c r="J552" s="334">
        <v>53.05</v>
      </c>
      <c r="K552" s="194"/>
      <c r="L552" s="194"/>
      <c r="M552" s="194"/>
      <c r="N552" s="194"/>
      <c r="O552" s="194"/>
      <c r="P552" s="194"/>
      <c r="Q552" s="194"/>
      <c r="R552" s="194"/>
      <c r="S552" s="194"/>
      <c r="T552" s="194"/>
      <c r="U552" s="194"/>
      <c r="V552" s="194"/>
      <c r="W552" s="194"/>
      <c r="X552" s="194"/>
      <c r="Y552" s="194"/>
      <c r="Z552" s="194"/>
      <c r="AA552" s="194"/>
      <c r="AB552" s="194"/>
      <c r="AC552" s="194"/>
      <c r="AD552" s="194"/>
      <c r="AE552" s="194"/>
      <c r="AF552" s="194"/>
      <c r="AG552" s="194"/>
      <c r="AH552" s="194"/>
      <c r="AI552" s="194"/>
      <c r="AJ552" s="194"/>
      <c r="AK552" s="194"/>
      <c r="AL552" s="194"/>
      <c r="AM552" s="194"/>
      <c r="AN552" s="194"/>
      <c r="AO552" s="194"/>
      <c r="AP552" s="194"/>
      <c r="AQ552" s="194"/>
      <c r="AR552" s="194"/>
      <c r="AS552" s="194"/>
      <c r="AT552" s="194"/>
      <c r="AU552" s="194"/>
      <c r="AV552" s="194"/>
      <c r="AW552" s="194"/>
      <c r="AX552" s="194"/>
      <c r="AY552" s="194"/>
      <c r="AZ552" s="194"/>
      <c r="BA552" s="194"/>
      <c r="BB552" s="194"/>
      <c r="BC552" s="194"/>
      <c r="BD552" s="194"/>
      <c r="BE552" s="194"/>
      <c r="BF552" s="194"/>
      <c r="BG552" s="194"/>
      <c r="BH552" s="194"/>
      <c r="BI552" s="194"/>
      <c r="BJ552" s="194"/>
    </row>
    <row r="553" spans="1:62" s="197" customFormat="1" ht="30" customHeight="1" thickBot="1">
      <c r="A553" s="335"/>
      <c r="B553" s="335"/>
      <c r="C553" s="335"/>
      <c r="D553" s="335"/>
      <c r="E553" s="335"/>
      <c r="F553" s="335"/>
      <c r="G553" s="335" t="s">
        <v>1270</v>
      </c>
      <c r="H553" s="336">
        <v>0.69</v>
      </c>
      <c r="I553" s="335" t="s">
        <v>1271</v>
      </c>
      <c r="J553" s="337">
        <v>36.6</v>
      </c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  <c r="AC553" s="194"/>
      <c r="AD553" s="194"/>
      <c r="AE553" s="194"/>
      <c r="AF553" s="194"/>
      <c r="AG553" s="194"/>
      <c r="AH553" s="194"/>
      <c r="AI553" s="194"/>
      <c r="AJ553" s="194"/>
      <c r="AK553" s="194"/>
      <c r="AL553" s="194"/>
      <c r="AM553" s="194"/>
      <c r="AN553" s="194"/>
      <c r="AO553" s="194"/>
      <c r="AP553" s="194"/>
      <c r="AQ553" s="194"/>
      <c r="AR553" s="194"/>
      <c r="AS553" s="194"/>
      <c r="AT553" s="194"/>
      <c r="AU553" s="194"/>
      <c r="AV553" s="194"/>
      <c r="AW553" s="194"/>
      <c r="AX553" s="194"/>
      <c r="AY553" s="194"/>
      <c r="AZ553" s="194"/>
      <c r="BA553" s="194"/>
      <c r="BB553" s="194"/>
      <c r="BC553" s="194"/>
      <c r="BD553" s="194"/>
      <c r="BE553" s="194"/>
      <c r="BF553" s="194"/>
      <c r="BG553" s="194"/>
      <c r="BH553" s="194"/>
      <c r="BI553" s="194"/>
      <c r="BJ553" s="194"/>
    </row>
    <row r="554" spans="1:62" s="197" customFormat="1" ht="0.95" customHeight="1" thickTop="1">
      <c r="A554" s="338"/>
      <c r="B554" s="338"/>
      <c r="C554" s="338"/>
      <c r="D554" s="338"/>
      <c r="E554" s="338"/>
      <c r="F554" s="338"/>
      <c r="G554" s="338"/>
      <c r="H554" s="338"/>
      <c r="I554" s="338"/>
      <c r="J554" s="338"/>
      <c r="K554" s="194"/>
      <c r="L554" s="194"/>
      <c r="M554" s="194"/>
      <c r="N554" s="194"/>
      <c r="O554" s="194"/>
      <c r="P554" s="194"/>
      <c r="Q554" s="194"/>
      <c r="R554" s="194"/>
      <c r="S554" s="194"/>
      <c r="T554" s="194"/>
      <c r="U554" s="194"/>
      <c r="V554" s="194"/>
      <c r="W554" s="194"/>
      <c r="X554" s="194"/>
      <c r="Y554" s="194"/>
      <c r="Z554" s="194"/>
      <c r="AA554" s="194"/>
      <c r="AB554" s="194"/>
      <c r="AC554" s="194"/>
      <c r="AD554" s="194"/>
      <c r="AE554" s="194"/>
      <c r="AF554" s="194"/>
      <c r="AG554" s="194"/>
      <c r="AH554" s="194"/>
      <c r="AI554" s="194"/>
      <c r="AJ554" s="194"/>
      <c r="AK554" s="194"/>
      <c r="AL554" s="194"/>
      <c r="AM554" s="194"/>
      <c r="AN554" s="194"/>
      <c r="AO554" s="194"/>
      <c r="AP554" s="194"/>
      <c r="AQ554" s="194"/>
      <c r="AR554" s="194"/>
      <c r="AS554" s="194"/>
      <c r="AT554" s="194"/>
      <c r="AU554" s="194"/>
      <c r="AV554" s="194"/>
      <c r="AW554" s="194"/>
      <c r="AX554" s="194"/>
      <c r="AY554" s="194"/>
      <c r="AZ554" s="194"/>
      <c r="BA554" s="194"/>
      <c r="BB554" s="194"/>
      <c r="BC554" s="194"/>
      <c r="BD554" s="194"/>
      <c r="BE554" s="194"/>
      <c r="BF554" s="194"/>
      <c r="BG554" s="194"/>
      <c r="BH554" s="194"/>
      <c r="BI554" s="194"/>
      <c r="BJ554" s="194"/>
    </row>
    <row r="555" spans="1:62" s="197" customFormat="1" ht="24" customHeight="1">
      <c r="A555" s="318" t="s">
        <v>335</v>
      </c>
      <c r="B555" s="318"/>
      <c r="C555" s="318"/>
      <c r="D555" s="318" t="s">
        <v>336</v>
      </c>
      <c r="E555" s="318"/>
      <c r="F555" s="437"/>
      <c r="G555" s="437"/>
      <c r="H555" s="319"/>
      <c r="I555" s="318"/>
      <c r="J555" s="343">
        <v>78604.5</v>
      </c>
      <c r="K555" s="194"/>
      <c r="L555" s="194"/>
      <c r="M555" s="194"/>
      <c r="N555" s="194"/>
      <c r="O555" s="194"/>
      <c r="P555" s="194"/>
      <c r="Q555" s="194"/>
      <c r="R555" s="194"/>
      <c r="S555" s="194"/>
      <c r="T555" s="194"/>
      <c r="U555" s="194"/>
      <c r="V555" s="194"/>
      <c r="W555" s="194"/>
      <c r="X555" s="194"/>
      <c r="Y555" s="194"/>
      <c r="Z555" s="194"/>
      <c r="AA555" s="194"/>
      <c r="AB555" s="194"/>
      <c r="AC555" s="194"/>
      <c r="AD555" s="194"/>
      <c r="AE555" s="194"/>
      <c r="AF555" s="194"/>
      <c r="AG555" s="194"/>
      <c r="AH555" s="194"/>
      <c r="AI555" s="194"/>
      <c r="AJ555" s="194"/>
      <c r="AK555" s="194"/>
      <c r="AL555" s="194"/>
      <c r="AM555" s="194"/>
      <c r="AN555" s="194"/>
      <c r="AO555" s="194"/>
      <c r="AP555" s="194"/>
      <c r="AQ555" s="194"/>
      <c r="AR555" s="194"/>
      <c r="AS555" s="194"/>
      <c r="AT555" s="194"/>
      <c r="AU555" s="194"/>
      <c r="AV555" s="194"/>
      <c r="AW555" s="194"/>
      <c r="AX555" s="194"/>
      <c r="AY555" s="194"/>
      <c r="AZ555" s="194"/>
      <c r="BA555" s="194"/>
      <c r="BB555" s="194"/>
      <c r="BC555" s="194"/>
      <c r="BD555" s="194"/>
      <c r="BE555" s="194"/>
      <c r="BF555" s="194"/>
      <c r="BG555" s="194"/>
      <c r="BH555" s="194"/>
      <c r="BI555" s="194"/>
      <c r="BJ555" s="194"/>
    </row>
    <row r="556" spans="1:62" s="197" customFormat="1" ht="18" customHeight="1">
      <c r="A556" s="320"/>
      <c r="B556" s="321" t="s">
        <v>151</v>
      </c>
      <c r="C556" s="320" t="s">
        <v>152</v>
      </c>
      <c r="D556" s="320" t="s">
        <v>120</v>
      </c>
      <c r="E556" s="435" t="s">
        <v>386</v>
      </c>
      <c r="F556" s="435"/>
      <c r="G556" s="322" t="s">
        <v>153</v>
      </c>
      <c r="H556" s="321" t="s">
        <v>154</v>
      </c>
      <c r="I556" s="321" t="s">
        <v>1025</v>
      </c>
      <c r="J556" s="344" t="s">
        <v>157</v>
      </c>
      <c r="K556" s="194"/>
      <c r="L556" s="194"/>
      <c r="M556" s="194"/>
      <c r="N556" s="194"/>
      <c r="O556" s="194"/>
      <c r="P556" s="194"/>
      <c r="Q556" s="194"/>
      <c r="R556" s="194"/>
      <c r="S556" s="194"/>
      <c r="T556" s="194"/>
      <c r="U556" s="194"/>
      <c r="V556" s="194"/>
      <c r="W556" s="194"/>
      <c r="X556" s="194"/>
      <c r="Y556" s="194"/>
      <c r="Z556" s="194"/>
      <c r="AA556" s="194"/>
      <c r="AB556" s="194"/>
      <c r="AC556" s="194"/>
      <c r="AD556" s="194"/>
      <c r="AE556" s="194"/>
      <c r="AF556" s="194"/>
      <c r="AG556" s="194"/>
      <c r="AH556" s="194"/>
      <c r="AI556" s="194"/>
      <c r="AJ556" s="194"/>
      <c r="AK556" s="194"/>
      <c r="AL556" s="194"/>
      <c r="AM556" s="194"/>
      <c r="AN556" s="194"/>
      <c r="AO556" s="194"/>
      <c r="AP556" s="194"/>
      <c r="AQ556" s="194"/>
      <c r="AR556" s="194"/>
      <c r="AS556" s="194"/>
      <c r="AT556" s="194"/>
      <c r="AU556" s="194"/>
      <c r="AV556" s="194"/>
      <c r="AW556" s="194"/>
      <c r="AX556" s="194"/>
      <c r="AY556" s="194"/>
      <c r="AZ556" s="194"/>
      <c r="BA556" s="194"/>
      <c r="BB556" s="194"/>
      <c r="BC556" s="194"/>
      <c r="BD556" s="194"/>
      <c r="BE556" s="194"/>
      <c r="BF556" s="194"/>
      <c r="BG556" s="194"/>
      <c r="BH556" s="194"/>
      <c r="BI556" s="194"/>
      <c r="BJ556" s="194"/>
    </row>
    <row r="557" spans="1:62" s="197" customFormat="1" ht="24" customHeight="1">
      <c r="A557" s="323" t="s">
        <v>1264</v>
      </c>
      <c r="B557" s="323" t="s">
        <v>338</v>
      </c>
      <c r="C557" s="323" t="s">
        <v>339</v>
      </c>
      <c r="D557" s="323" t="s">
        <v>340</v>
      </c>
      <c r="E557" s="438" t="s">
        <v>392</v>
      </c>
      <c r="F557" s="438"/>
      <c r="G557" s="325" t="s">
        <v>204</v>
      </c>
      <c r="H557" s="326">
        <v>1</v>
      </c>
      <c r="I557" s="327">
        <v>65000</v>
      </c>
      <c r="J557" s="345">
        <v>65000</v>
      </c>
      <c r="K557" s="194"/>
      <c r="L557" s="194"/>
      <c r="M557" s="194"/>
      <c r="N557" s="194"/>
      <c r="O557" s="194"/>
      <c r="P557" s="194"/>
      <c r="Q557" s="194"/>
      <c r="R557" s="194"/>
      <c r="S557" s="194"/>
      <c r="T557" s="194"/>
      <c r="U557" s="194"/>
      <c r="V557" s="194"/>
      <c r="W557" s="194"/>
      <c r="X557" s="194"/>
      <c r="Y557" s="194"/>
      <c r="Z557" s="194"/>
      <c r="AA557" s="194"/>
      <c r="AB557" s="194"/>
      <c r="AC557" s="194"/>
      <c r="AD557" s="194"/>
      <c r="AE557" s="194"/>
      <c r="AF557" s="194"/>
      <c r="AG557" s="194"/>
      <c r="AH557" s="194"/>
      <c r="AI557" s="194"/>
      <c r="AJ557" s="194"/>
      <c r="AK557" s="194"/>
      <c r="AL557" s="194"/>
      <c r="AM557" s="194"/>
      <c r="AN557" s="194"/>
      <c r="AO557" s="194"/>
      <c r="AP557" s="194"/>
      <c r="AQ557" s="194"/>
      <c r="AR557" s="194"/>
      <c r="AS557" s="194"/>
      <c r="AT557" s="194"/>
      <c r="AU557" s="194"/>
      <c r="AV557" s="194"/>
      <c r="AW557" s="194"/>
      <c r="AX557" s="194"/>
      <c r="AY557" s="194"/>
      <c r="AZ557" s="194"/>
      <c r="BA557" s="194"/>
      <c r="BB557" s="194"/>
      <c r="BC557" s="194"/>
      <c r="BD557" s="194"/>
      <c r="BE557" s="194"/>
      <c r="BF557" s="194"/>
      <c r="BG557" s="194"/>
      <c r="BH557" s="194"/>
      <c r="BI557" s="194"/>
      <c r="BJ557" s="194"/>
    </row>
    <row r="558" spans="1:62" s="197" customFormat="1">
      <c r="A558" s="333"/>
      <c r="B558" s="333"/>
      <c r="C558" s="333"/>
      <c r="D558" s="333"/>
      <c r="E558" s="333" t="s">
        <v>1265</v>
      </c>
      <c r="F558" s="334">
        <v>0</v>
      </c>
      <c r="G558" s="333" t="s">
        <v>1266</v>
      </c>
      <c r="H558" s="334">
        <v>0</v>
      </c>
      <c r="I558" s="333" t="s">
        <v>1267</v>
      </c>
      <c r="J558" s="334">
        <v>0</v>
      </c>
      <c r="K558" s="194"/>
      <c r="L558" s="194"/>
      <c r="M558" s="194"/>
      <c r="N558" s="194"/>
      <c r="O558" s="194"/>
      <c r="P558" s="194"/>
      <c r="Q558" s="194"/>
      <c r="R558" s="194"/>
      <c r="S558" s="194"/>
      <c r="T558" s="194"/>
      <c r="U558" s="194"/>
      <c r="V558" s="194"/>
      <c r="W558" s="194"/>
      <c r="X558" s="194"/>
      <c r="Y558" s="194"/>
      <c r="Z558" s="194"/>
      <c r="AA558" s="194"/>
      <c r="AB558" s="194"/>
      <c r="AC558" s="194"/>
      <c r="AD558" s="194"/>
      <c r="AE558" s="194"/>
      <c r="AF558" s="194"/>
      <c r="AG558" s="194"/>
      <c r="AH558" s="194"/>
      <c r="AI558" s="194"/>
      <c r="AJ558" s="194"/>
      <c r="AK558" s="194"/>
      <c r="AL558" s="194"/>
      <c r="AM558" s="194"/>
      <c r="AN558" s="194"/>
      <c r="AO558" s="194"/>
      <c r="AP558" s="194"/>
      <c r="AQ558" s="194"/>
      <c r="AR558" s="194"/>
      <c r="AS558" s="194"/>
      <c r="AT558" s="194"/>
      <c r="AU558" s="194"/>
      <c r="AV558" s="194"/>
      <c r="AW558" s="194"/>
      <c r="AX558" s="194"/>
      <c r="AY558" s="194"/>
      <c r="AZ558" s="194"/>
      <c r="BA558" s="194"/>
      <c r="BB558" s="194"/>
      <c r="BC558" s="194"/>
      <c r="BD558" s="194"/>
      <c r="BE558" s="194"/>
      <c r="BF558" s="194"/>
      <c r="BG558" s="194"/>
      <c r="BH558" s="194"/>
      <c r="BI558" s="194"/>
      <c r="BJ558" s="194"/>
    </row>
    <row r="559" spans="1:62" s="197" customFormat="1">
      <c r="A559" s="333"/>
      <c r="B559" s="333"/>
      <c r="C559" s="333"/>
      <c r="D559" s="333"/>
      <c r="E559" s="333" t="s">
        <v>1268</v>
      </c>
      <c r="F559" s="334">
        <v>13604.5</v>
      </c>
      <c r="G559" s="333"/>
      <c r="H559" s="434" t="s">
        <v>1269</v>
      </c>
      <c r="I559" s="434"/>
      <c r="J559" s="334">
        <v>78604.5</v>
      </c>
      <c r="K559" s="194"/>
      <c r="L559" s="194"/>
      <c r="M559" s="194"/>
      <c r="N559" s="194"/>
      <c r="O559" s="194"/>
      <c r="P559" s="194"/>
      <c r="Q559" s="194"/>
      <c r="R559" s="194"/>
      <c r="S559" s="194"/>
      <c r="T559" s="194"/>
      <c r="U559" s="194"/>
      <c r="V559" s="194"/>
      <c r="W559" s="194"/>
      <c r="X559" s="194"/>
      <c r="Y559" s="194"/>
      <c r="Z559" s="194"/>
      <c r="AA559" s="194"/>
      <c r="AB559" s="194"/>
      <c r="AC559" s="194"/>
      <c r="AD559" s="194"/>
      <c r="AE559" s="194"/>
      <c r="AF559" s="194"/>
      <c r="AG559" s="194"/>
      <c r="AH559" s="194"/>
      <c r="AI559" s="194"/>
      <c r="AJ559" s="194"/>
      <c r="AK559" s="194"/>
      <c r="AL559" s="194"/>
      <c r="AM559" s="194"/>
      <c r="AN559" s="194"/>
      <c r="AO559" s="194"/>
      <c r="AP559" s="194"/>
      <c r="AQ559" s="194"/>
      <c r="AR559" s="194"/>
      <c r="AS559" s="194"/>
      <c r="AT559" s="194"/>
      <c r="AU559" s="194"/>
      <c r="AV559" s="194"/>
      <c r="AW559" s="194"/>
      <c r="AX559" s="194"/>
      <c r="AY559" s="194"/>
      <c r="AZ559" s="194"/>
      <c r="BA559" s="194"/>
      <c r="BB559" s="194"/>
      <c r="BC559" s="194"/>
      <c r="BD559" s="194"/>
      <c r="BE559" s="194"/>
      <c r="BF559" s="194"/>
      <c r="BG559" s="194"/>
      <c r="BH559" s="194"/>
      <c r="BI559" s="194"/>
      <c r="BJ559" s="194"/>
    </row>
    <row r="560" spans="1:62" s="197" customFormat="1" ht="30" customHeight="1" thickBot="1">
      <c r="A560" s="335"/>
      <c r="B560" s="335"/>
      <c r="C560" s="335"/>
      <c r="D560" s="335"/>
      <c r="E560" s="335"/>
      <c r="F560" s="335"/>
      <c r="G560" s="335" t="s">
        <v>1270</v>
      </c>
      <c r="H560" s="336">
        <v>1</v>
      </c>
      <c r="I560" s="335" t="s">
        <v>1271</v>
      </c>
      <c r="J560" s="337">
        <v>78604.5</v>
      </c>
      <c r="K560" s="194"/>
      <c r="L560" s="194"/>
      <c r="M560" s="194"/>
      <c r="N560" s="194"/>
      <c r="O560" s="194"/>
      <c r="P560" s="194"/>
      <c r="Q560" s="194"/>
      <c r="R560" s="194"/>
      <c r="S560" s="194"/>
      <c r="T560" s="194"/>
      <c r="U560" s="194"/>
      <c r="V560" s="194"/>
      <c r="W560" s="194"/>
      <c r="X560" s="194"/>
      <c r="Y560" s="194"/>
      <c r="Z560" s="194"/>
      <c r="AA560" s="194"/>
      <c r="AB560" s="194"/>
      <c r="AC560" s="194"/>
      <c r="AD560" s="194"/>
      <c r="AE560" s="194"/>
      <c r="AF560" s="194"/>
      <c r="AG560" s="194"/>
      <c r="AH560" s="194"/>
      <c r="AI560" s="194"/>
      <c r="AJ560" s="194"/>
      <c r="AK560" s="194"/>
      <c r="AL560" s="194"/>
      <c r="AM560" s="194"/>
      <c r="AN560" s="194"/>
      <c r="AO560" s="194"/>
      <c r="AP560" s="194"/>
      <c r="AQ560" s="194"/>
      <c r="AR560" s="194"/>
      <c r="AS560" s="194"/>
      <c r="AT560" s="194"/>
      <c r="AU560" s="194"/>
      <c r="AV560" s="194"/>
      <c r="AW560" s="194"/>
      <c r="AX560" s="194"/>
      <c r="AY560" s="194"/>
      <c r="AZ560" s="194"/>
      <c r="BA560" s="194"/>
      <c r="BB560" s="194"/>
      <c r="BC560" s="194"/>
      <c r="BD560" s="194"/>
      <c r="BE560" s="194"/>
      <c r="BF560" s="194"/>
      <c r="BG560" s="194"/>
      <c r="BH560" s="194"/>
      <c r="BI560" s="194"/>
      <c r="BJ560" s="194"/>
    </row>
    <row r="561" spans="1:62" s="197" customFormat="1" ht="0.95" customHeight="1" thickTop="1">
      <c r="A561" s="338"/>
      <c r="B561" s="338"/>
      <c r="C561" s="338"/>
      <c r="D561" s="338"/>
      <c r="E561" s="338"/>
      <c r="F561" s="338"/>
      <c r="G561" s="338"/>
      <c r="H561" s="338"/>
      <c r="I561" s="338"/>
      <c r="J561" s="338"/>
      <c r="K561" s="194"/>
      <c r="L561" s="194"/>
      <c r="M561" s="194"/>
      <c r="N561" s="194"/>
      <c r="O561" s="194"/>
      <c r="P561" s="194"/>
      <c r="Q561" s="194"/>
      <c r="R561" s="194"/>
      <c r="S561" s="194"/>
      <c r="T561" s="194"/>
      <c r="U561" s="194"/>
      <c r="V561" s="194"/>
      <c r="W561" s="194"/>
      <c r="X561" s="194"/>
      <c r="Y561" s="194"/>
      <c r="Z561" s="194"/>
      <c r="AA561" s="194"/>
      <c r="AB561" s="194"/>
      <c r="AC561" s="194"/>
      <c r="AD561" s="194"/>
      <c r="AE561" s="194"/>
      <c r="AF561" s="194"/>
      <c r="AG561" s="194"/>
      <c r="AH561" s="194"/>
      <c r="AI561" s="194"/>
      <c r="AJ561" s="194"/>
      <c r="AK561" s="194"/>
      <c r="AL561" s="194"/>
      <c r="AM561" s="194"/>
      <c r="AN561" s="194"/>
      <c r="AO561" s="194"/>
      <c r="AP561" s="194"/>
      <c r="AQ561" s="194"/>
      <c r="AR561" s="194"/>
      <c r="AS561" s="194"/>
      <c r="AT561" s="194"/>
      <c r="AU561" s="194"/>
      <c r="AV561" s="194"/>
      <c r="AW561" s="194"/>
      <c r="AX561" s="194"/>
      <c r="AY561" s="194"/>
      <c r="AZ561" s="194"/>
      <c r="BA561" s="194"/>
      <c r="BB561" s="194"/>
      <c r="BC561" s="194"/>
      <c r="BD561" s="194"/>
      <c r="BE561" s="194"/>
      <c r="BF561" s="194"/>
      <c r="BG561" s="194"/>
      <c r="BH561" s="194"/>
      <c r="BI561" s="194"/>
      <c r="BJ561" s="194"/>
    </row>
    <row r="562" spans="1:62" s="197" customFormat="1" ht="24" customHeight="1">
      <c r="A562" s="318" t="s">
        <v>1408</v>
      </c>
      <c r="B562" s="318"/>
      <c r="C562" s="318"/>
      <c r="D562" s="318" t="s">
        <v>341</v>
      </c>
      <c r="E562" s="318"/>
      <c r="F562" s="437"/>
      <c r="G562" s="437"/>
      <c r="H562" s="319"/>
      <c r="I562" s="318"/>
      <c r="J562" s="343">
        <v>116585.2</v>
      </c>
      <c r="K562" s="194"/>
      <c r="L562" s="194"/>
      <c r="M562" s="194"/>
      <c r="N562" s="194"/>
      <c r="O562" s="194"/>
      <c r="P562" s="194"/>
      <c r="Q562" s="194"/>
      <c r="R562" s="194"/>
      <c r="S562" s="194"/>
      <c r="T562" s="194"/>
      <c r="U562" s="194"/>
      <c r="V562" s="194"/>
      <c r="W562" s="194"/>
      <c r="X562" s="194"/>
      <c r="Y562" s="194"/>
      <c r="Z562" s="194"/>
      <c r="AA562" s="194"/>
      <c r="AB562" s="194"/>
      <c r="AC562" s="194"/>
      <c r="AD562" s="194"/>
      <c r="AE562" s="194"/>
      <c r="AF562" s="194"/>
      <c r="AG562" s="194"/>
      <c r="AH562" s="194"/>
      <c r="AI562" s="194"/>
      <c r="AJ562" s="194"/>
      <c r="AK562" s="194"/>
      <c r="AL562" s="194"/>
      <c r="AM562" s="194"/>
      <c r="AN562" s="194"/>
      <c r="AO562" s="194"/>
      <c r="AP562" s="194"/>
      <c r="AQ562" s="194"/>
      <c r="AR562" s="194"/>
      <c r="AS562" s="194"/>
      <c r="AT562" s="194"/>
      <c r="AU562" s="194"/>
      <c r="AV562" s="194"/>
      <c r="AW562" s="194"/>
      <c r="AX562" s="194"/>
      <c r="AY562" s="194"/>
      <c r="AZ562" s="194"/>
      <c r="BA562" s="194"/>
      <c r="BB562" s="194"/>
      <c r="BC562" s="194"/>
      <c r="BD562" s="194"/>
      <c r="BE562" s="194"/>
      <c r="BF562" s="194"/>
      <c r="BG562" s="194"/>
      <c r="BH562" s="194"/>
      <c r="BI562" s="194"/>
      <c r="BJ562" s="194"/>
    </row>
    <row r="563" spans="1:62" s="197" customFormat="1" ht="18" customHeight="1">
      <c r="A563" s="320"/>
      <c r="B563" s="321" t="s">
        <v>151</v>
      </c>
      <c r="C563" s="320" t="s">
        <v>152</v>
      </c>
      <c r="D563" s="320" t="s">
        <v>120</v>
      </c>
      <c r="E563" s="435" t="s">
        <v>386</v>
      </c>
      <c r="F563" s="435"/>
      <c r="G563" s="322" t="s">
        <v>153</v>
      </c>
      <c r="H563" s="321" t="s">
        <v>154</v>
      </c>
      <c r="I563" s="321" t="s">
        <v>1025</v>
      </c>
      <c r="J563" s="344" t="s">
        <v>157</v>
      </c>
      <c r="K563" s="194"/>
      <c r="L563" s="194"/>
      <c r="M563" s="194"/>
      <c r="N563" s="194"/>
      <c r="O563" s="194"/>
      <c r="P563" s="194"/>
      <c r="Q563" s="194"/>
      <c r="R563" s="194"/>
      <c r="S563" s="194"/>
      <c r="T563" s="194"/>
      <c r="U563" s="194"/>
      <c r="V563" s="194"/>
      <c r="W563" s="194"/>
      <c r="X563" s="194"/>
      <c r="Y563" s="194"/>
      <c r="Z563" s="194"/>
      <c r="AA563" s="194"/>
      <c r="AB563" s="194"/>
      <c r="AC563" s="194"/>
      <c r="AD563" s="194"/>
      <c r="AE563" s="194"/>
      <c r="AF563" s="194"/>
      <c r="AG563" s="194"/>
      <c r="AH563" s="194"/>
      <c r="AI563" s="194"/>
      <c r="AJ563" s="194"/>
      <c r="AK563" s="194"/>
      <c r="AL563" s="194"/>
      <c r="AM563" s="194"/>
      <c r="AN563" s="194"/>
      <c r="AO563" s="194"/>
      <c r="AP563" s="194"/>
      <c r="AQ563" s="194"/>
      <c r="AR563" s="194"/>
      <c r="AS563" s="194"/>
      <c r="AT563" s="194"/>
      <c r="AU563" s="194"/>
      <c r="AV563" s="194"/>
      <c r="AW563" s="194"/>
      <c r="AX563" s="194"/>
      <c r="AY563" s="194"/>
      <c r="AZ563" s="194"/>
      <c r="BA563" s="194"/>
      <c r="BB563" s="194"/>
      <c r="BC563" s="194"/>
      <c r="BD563" s="194"/>
      <c r="BE563" s="194"/>
      <c r="BF563" s="194"/>
      <c r="BG563" s="194"/>
      <c r="BH563" s="194"/>
      <c r="BI563" s="194"/>
      <c r="BJ563" s="194"/>
    </row>
    <row r="564" spans="1:62" s="197" customFormat="1" ht="26.1" customHeight="1">
      <c r="A564" s="323" t="s">
        <v>1264</v>
      </c>
      <c r="B564" s="324" t="s">
        <v>343</v>
      </c>
      <c r="C564" s="323" t="s">
        <v>339</v>
      </c>
      <c r="D564" s="323" t="s">
        <v>344</v>
      </c>
      <c r="E564" s="438" t="s">
        <v>394</v>
      </c>
      <c r="F564" s="438"/>
      <c r="G564" s="325" t="s">
        <v>204</v>
      </c>
      <c r="H564" s="326">
        <v>1</v>
      </c>
      <c r="I564" s="327">
        <v>3500</v>
      </c>
      <c r="J564" s="345">
        <v>3500</v>
      </c>
      <c r="K564" s="194"/>
      <c r="L564" s="194"/>
      <c r="M564" s="194"/>
      <c r="N564" s="194"/>
      <c r="O564" s="194"/>
      <c r="P564" s="194"/>
      <c r="Q564" s="194"/>
      <c r="R564" s="194"/>
      <c r="S564" s="194"/>
      <c r="T564" s="194"/>
      <c r="U564" s="194"/>
      <c r="V564" s="194"/>
      <c r="W564" s="194"/>
      <c r="X564" s="194"/>
      <c r="Y564" s="194"/>
      <c r="Z564" s="194"/>
      <c r="AA564" s="194"/>
      <c r="AB564" s="194"/>
      <c r="AC564" s="194"/>
      <c r="AD564" s="194"/>
      <c r="AE564" s="194"/>
      <c r="AF564" s="194"/>
      <c r="AG564" s="194"/>
      <c r="AH564" s="194"/>
      <c r="AI564" s="194"/>
      <c r="AJ564" s="194"/>
      <c r="AK564" s="194"/>
      <c r="AL564" s="194"/>
      <c r="AM564" s="194"/>
      <c r="AN564" s="194"/>
      <c r="AO564" s="194"/>
      <c r="AP564" s="194"/>
      <c r="AQ564" s="194"/>
      <c r="AR564" s="194"/>
      <c r="AS564" s="194"/>
      <c r="AT564" s="194"/>
      <c r="AU564" s="194"/>
      <c r="AV564" s="194"/>
      <c r="AW564" s="194"/>
      <c r="AX564" s="194"/>
      <c r="AY564" s="194"/>
      <c r="AZ564" s="194"/>
      <c r="BA564" s="194"/>
      <c r="BB564" s="194"/>
      <c r="BC564" s="194"/>
      <c r="BD564" s="194"/>
      <c r="BE564" s="194"/>
      <c r="BF564" s="194"/>
      <c r="BG564" s="194"/>
      <c r="BH564" s="194"/>
      <c r="BI564" s="194"/>
      <c r="BJ564" s="194"/>
    </row>
    <row r="565" spans="1:62" s="197" customFormat="1">
      <c r="A565" s="333"/>
      <c r="B565" s="333"/>
      <c r="C565" s="333"/>
      <c r="D565" s="333"/>
      <c r="E565" s="333" t="s">
        <v>1265</v>
      </c>
      <c r="F565" s="334">
        <v>0</v>
      </c>
      <c r="G565" s="333" t="s">
        <v>1266</v>
      </c>
      <c r="H565" s="334">
        <v>0</v>
      </c>
      <c r="I565" s="333" t="s">
        <v>1267</v>
      </c>
      <c r="J565" s="334">
        <v>0</v>
      </c>
      <c r="K565" s="194"/>
      <c r="L565" s="194"/>
      <c r="M565" s="194"/>
      <c r="N565" s="194"/>
      <c r="O565" s="194"/>
      <c r="P565" s="194"/>
      <c r="Q565" s="194"/>
      <c r="R565" s="194"/>
      <c r="S565" s="194"/>
      <c r="T565" s="194"/>
      <c r="U565" s="194"/>
      <c r="V565" s="194"/>
      <c r="W565" s="194"/>
      <c r="X565" s="194"/>
      <c r="Y565" s="194"/>
      <c r="Z565" s="194"/>
      <c r="AA565" s="194"/>
      <c r="AB565" s="194"/>
      <c r="AC565" s="194"/>
      <c r="AD565" s="194"/>
      <c r="AE565" s="194"/>
      <c r="AF565" s="194"/>
      <c r="AG565" s="194"/>
      <c r="AH565" s="194"/>
      <c r="AI565" s="194"/>
      <c r="AJ565" s="194"/>
      <c r="AK565" s="194"/>
      <c r="AL565" s="194"/>
      <c r="AM565" s="194"/>
      <c r="AN565" s="194"/>
      <c r="AO565" s="194"/>
      <c r="AP565" s="194"/>
      <c r="AQ565" s="194"/>
      <c r="AR565" s="194"/>
      <c r="AS565" s="194"/>
      <c r="AT565" s="194"/>
      <c r="AU565" s="194"/>
      <c r="AV565" s="194"/>
      <c r="AW565" s="194"/>
      <c r="AX565" s="194"/>
      <c r="AY565" s="194"/>
      <c r="AZ565" s="194"/>
      <c r="BA565" s="194"/>
      <c r="BB565" s="194"/>
      <c r="BC565" s="194"/>
      <c r="BD565" s="194"/>
      <c r="BE565" s="194"/>
      <c r="BF565" s="194"/>
      <c r="BG565" s="194"/>
      <c r="BH565" s="194"/>
      <c r="BI565" s="194"/>
      <c r="BJ565" s="194"/>
    </row>
    <row r="566" spans="1:62" s="197" customFormat="1">
      <c r="A566" s="333"/>
      <c r="B566" s="333"/>
      <c r="C566" s="333"/>
      <c r="D566" s="333"/>
      <c r="E566" s="333" t="s">
        <v>1268</v>
      </c>
      <c r="F566" s="334">
        <v>942.55</v>
      </c>
      <c r="G566" s="333"/>
      <c r="H566" s="434" t="s">
        <v>1269</v>
      </c>
      <c r="I566" s="434"/>
      <c r="J566" s="334">
        <v>4442.55</v>
      </c>
      <c r="K566" s="194"/>
      <c r="L566" s="194"/>
      <c r="M566" s="194"/>
      <c r="N566" s="194"/>
      <c r="O566" s="194"/>
      <c r="P566" s="194"/>
      <c r="Q566" s="194"/>
      <c r="R566" s="194"/>
      <c r="S566" s="194"/>
      <c r="T566" s="194"/>
      <c r="U566" s="194"/>
      <c r="V566" s="194"/>
      <c r="W566" s="194"/>
      <c r="X566" s="194"/>
      <c r="Y566" s="194"/>
      <c r="Z566" s="194"/>
      <c r="AA566" s="194"/>
      <c r="AB566" s="194"/>
      <c r="AC566" s="194"/>
      <c r="AD566" s="194"/>
      <c r="AE566" s="194"/>
      <c r="AF566" s="194"/>
      <c r="AG566" s="194"/>
      <c r="AH566" s="194"/>
      <c r="AI566" s="194"/>
      <c r="AJ566" s="194"/>
      <c r="AK566" s="194"/>
      <c r="AL566" s="194"/>
      <c r="AM566" s="194"/>
      <c r="AN566" s="194"/>
      <c r="AO566" s="194"/>
      <c r="AP566" s="194"/>
      <c r="AQ566" s="194"/>
      <c r="AR566" s="194"/>
      <c r="AS566" s="194"/>
      <c r="AT566" s="194"/>
      <c r="AU566" s="194"/>
      <c r="AV566" s="194"/>
      <c r="AW566" s="194"/>
      <c r="AX566" s="194"/>
      <c r="AY566" s="194"/>
      <c r="AZ566" s="194"/>
      <c r="BA566" s="194"/>
      <c r="BB566" s="194"/>
      <c r="BC566" s="194"/>
      <c r="BD566" s="194"/>
      <c r="BE566" s="194"/>
      <c r="BF566" s="194"/>
      <c r="BG566" s="194"/>
      <c r="BH566" s="194"/>
      <c r="BI566" s="194"/>
      <c r="BJ566" s="194"/>
    </row>
    <row r="567" spans="1:62" s="197" customFormat="1" ht="30" customHeight="1" thickBot="1">
      <c r="A567" s="335"/>
      <c r="B567" s="335"/>
      <c r="C567" s="335"/>
      <c r="D567" s="335"/>
      <c r="E567" s="335"/>
      <c r="F567" s="335"/>
      <c r="G567" s="335" t="s">
        <v>1270</v>
      </c>
      <c r="H567" s="336">
        <v>3</v>
      </c>
      <c r="I567" s="335" t="s">
        <v>1271</v>
      </c>
      <c r="J567" s="337">
        <v>13327.65</v>
      </c>
      <c r="K567" s="194"/>
      <c r="L567" s="194"/>
      <c r="M567" s="194"/>
      <c r="N567" s="194"/>
      <c r="O567" s="194"/>
      <c r="P567" s="194"/>
      <c r="Q567" s="194"/>
      <c r="R567" s="194"/>
      <c r="S567" s="194"/>
      <c r="T567" s="194"/>
      <c r="U567" s="194"/>
      <c r="V567" s="194"/>
      <c r="W567" s="194"/>
      <c r="X567" s="194"/>
      <c r="Y567" s="194"/>
      <c r="Z567" s="194"/>
      <c r="AA567" s="194"/>
      <c r="AB567" s="194"/>
      <c r="AC567" s="194"/>
      <c r="AD567" s="194"/>
      <c r="AE567" s="194"/>
      <c r="AF567" s="194"/>
      <c r="AG567" s="194"/>
      <c r="AH567" s="194"/>
      <c r="AI567" s="194"/>
      <c r="AJ567" s="194"/>
      <c r="AK567" s="194"/>
      <c r="AL567" s="194"/>
      <c r="AM567" s="194"/>
      <c r="AN567" s="194"/>
      <c r="AO567" s="194"/>
      <c r="AP567" s="194"/>
      <c r="AQ567" s="194"/>
      <c r="AR567" s="194"/>
      <c r="AS567" s="194"/>
      <c r="AT567" s="194"/>
      <c r="AU567" s="194"/>
      <c r="AV567" s="194"/>
      <c r="AW567" s="194"/>
      <c r="AX567" s="194"/>
      <c r="AY567" s="194"/>
      <c r="AZ567" s="194"/>
      <c r="BA567" s="194"/>
      <c r="BB567" s="194"/>
      <c r="BC567" s="194"/>
      <c r="BD567" s="194"/>
      <c r="BE567" s="194"/>
      <c r="BF567" s="194"/>
      <c r="BG567" s="194"/>
      <c r="BH567" s="194"/>
      <c r="BI567" s="194"/>
      <c r="BJ567" s="194"/>
    </row>
    <row r="568" spans="1:62" s="197" customFormat="1" ht="0.95" customHeight="1" thickTop="1">
      <c r="A568" s="338"/>
      <c r="B568" s="338"/>
      <c r="C568" s="338"/>
      <c r="D568" s="338"/>
      <c r="E568" s="338"/>
      <c r="F568" s="338"/>
      <c r="G568" s="338"/>
      <c r="H568" s="338"/>
      <c r="I568" s="338"/>
      <c r="J568" s="338"/>
      <c r="K568" s="194"/>
      <c r="L568" s="194"/>
      <c r="M568" s="194"/>
      <c r="N568" s="194"/>
      <c r="O568" s="194"/>
      <c r="P568" s="194"/>
      <c r="Q568" s="194"/>
      <c r="R568" s="194"/>
      <c r="S568" s="194"/>
      <c r="T568" s="194"/>
      <c r="U568" s="194"/>
      <c r="V568" s="194"/>
      <c r="W568" s="194"/>
      <c r="X568" s="194"/>
      <c r="Y568" s="194"/>
      <c r="Z568" s="194"/>
      <c r="AA568" s="194"/>
      <c r="AB568" s="194"/>
      <c r="AC568" s="194"/>
      <c r="AD568" s="194"/>
      <c r="AE568" s="194"/>
      <c r="AF568" s="194"/>
      <c r="AG568" s="194"/>
      <c r="AH568" s="194"/>
      <c r="AI568" s="194"/>
      <c r="AJ568" s="194"/>
      <c r="AK568" s="194"/>
      <c r="AL568" s="194"/>
      <c r="AM568" s="194"/>
      <c r="AN568" s="194"/>
      <c r="AO568" s="194"/>
      <c r="AP568" s="194"/>
      <c r="AQ568" s="194"/>
      <c r="AR568" s="194"/>
      <c r="AS568" s="194"/>
      <c r="AT568" s="194"/>
      <c r="AU568" s="194"/>
      <c r="AV568" s="194"/>
      <c r="AW568" s="194"/>
      <c r="AX568" s="194"/>
      <c r="AY568" s="194"/>
      <c r="AZ568" s="194"/>
      <c r="BA568" s="194"/>
      <c r="BB568" s="194"/>
      <c r="BC568" s="194"/>
      <c r="BD568" s="194"/>
      <c r="BE568" s="194"/>
      <c r="BF568" s="194"/>
      <c r="BG568" s="194"/>
      <c r="BH568" s="194"/>
      <c r="BI568" s="194"/>
      <c r="BJ568" s="194"/>
    </row>
    <row r="569" spans="1:62" s="197" customFormat="1" ht="18" customHeight="1">
      <c r="A569" s="320"/>
      <c r="B569" s="321" t="s">
        <v>151</v>
      </c>
      <c r="C569" s="320" t="s">
        <v>152</v>
      </c>
      <c r="D569" s="320" t="s">
        <v>120</v>
      </c>
      <c r="E569" s="435" t="s">
        <v>386</v>
      </c>
      <c r="F569" s="435"/>
      <c r="G569" s="322" t="s">
        <v>153</v>
      </c>
      <c r="H569" s="321" t="s">
        <v>154</v>
      </c>
      <c r="I569" s="321" t="s">
        <v>1025</v>
      </c>
      <c r="J569" s="344" t="s">
        <v>157</v>
      </c>
      <c r="K569" s="194"/>
      <c r="L569" s="194"/>
      <c r="M569" s="194"/>
      <c r="N569" s="194"/>
      <c r="O569" s="194"/>
      <c r="P569" s="194"/>
      <c r="Q569" s="194"/>
      <c r="R569" s="194"/>
      <c r="S569" s="194"/>
      <c r="T569" s="194"/>
      <c r="U569" s="194"/>
      <c r="V569" s="194"/>
      <c r="W569" s="194"/>
      <c r="X569" s="194"/>
      <c r="Y569" s="194"/>
      <c r="Z569" s="194"/>
      <c r="AA569" s="194"/>
      <c r="AB569" s="194"/>
      <c r="AC569" s="194"/>
      <c r="AD569" s="194"/>
      <c r="AE569" s="194"/>
      <c r="AF569" s="194"/>
      <c r="AG569" s="194"/>
      <c r="AH569" s="194"/>
      <c r="AI569" s="194"/>
      <c r="AJ569" s="194"/>
      <c r="AK569" s="194"/>
      <c r="AL569" s="194"/>
      <c r="AM569" s="194"/>
      <c r="AN569" s="194"/>
      <c r="AO569" s="194"/>
      <c r="AP569" s="194"/>
      <c r="AQ569" s="194"/>
      <c r="AR569" s="194"/>
      <c r="AS569" s="194"/>
      <c r="AT569" s="194"/>
      <c r="AU569" s="194"/>
      <c r="AV569" s="194"/>
      <c r="AW569" s="194"/>
      <c r="AX569" s="194"/>
      <c r="AY569" s="194"/>
      <c r="AZ569" s="194"/>
      <c r="BA569" s="194"/>
      <c r="BB569" s="194"/>
      <c r="BC569" s="194"/>
      <c r="BD569" s="194"/>
      <c r="BE569" s="194"/>
      <c r="BF569" s="194"/>
      <c r="BG569" s="194"/>
      <c r="BH569" s="194"/>
      <c r="BI569" s="194"/>
      <c r="BJ569" s="194"/>
    </row>
    <row r="570" spans="1:62" s="197" customFormat="1" ht="39" customHeight="1">
      <c r="A570" s="323" t="s">
        <v>1264</v>
      </c>
      <c r="B570" s="324" t="s">
        <v>346</v>
      </c>
      <c r="C570" s="323" t="s">
        <v>339</v>
      </c>
      <c r="D570" s="323" t="s">
        <v>347</v>
      </c>
      <c r="E570" s="438" t="s">
        <v>394</v>
      </c>
      <c r="F570" s="438"/>
      <c r="G570" s="325" t="s">
        <v>204</v>
      </c>
      <c r="H570" s="326">
        <v>1</v>
      </c>
      <c r="I570" s="327">
        <v>7000</v>
      </c>
      <c r="J570" s="345">
        <v>7000</v>
      </c>
      <c r="K570" s="194"/>
      <c r="L570" s="194"/>
      <c r="M570" s="194"/>
      <c r="N570" s="194"/>
      <c r="O570" s="194"/>
      <c r="P570" s="194"/>
      <c r="Q570" s="194"/>
      <c r="R570" s="194"/>
      <c r="S570" s="194"/>
      <c r="T570" s="194"/>
      <c r="U570" s="194"/>
      <c r="V570" s="194"/>
      <c r="W570" s="194"/>
      <c r="X570" s="194"/>
      <c r="Y570" s="194"/>
      <c r="Z570" s="194"/>
      <c r="AA570" s="194"/>
      <c r="AB570" s="194"/>
      <c r="AC570" s="194"/>
      <c r="AD570" s="194"/>
      <c r="AE570" s="194"/>
      <c r="AF570" s="194"/>
      <c r="AG570" s="194"/>
      <c r="AH570" s="194"/>
      <c r="AI570" s="194"/>
      <c r="AJ570" s="194"/>
      <c r="AK570" s="194"/>
      <c r="AL570" s="194"/>
      <c r="AM570" s="194"/>
      <c r="AN570" s="194"/>
      <c r="AO570" s="194"/>
      <c r="AP570" s="194"/>
      <c r="AQ570" s="194"/>
      <c r="AR570" s="194"/>
      <c r="AS570" s="194"/>
      <c r="AT570" s="194"/>
      <c r="AU570" s="194"/>
      <c r="AV570" s="194"/>
      <c r="AW570" s="194"/>
      <c r="AX570" s="194"/>
      <c r="AY570" s="194"/>
      <c r="AZ570" s="194"/>
      <c r="BA570" s="194"/>
      <c r="BB570" s="194"/>
      <c r="BC570" s="194"/>
      <c r="BD570" s="194"/>
      <c r="BE570" s="194"/>
      <c r="BF570" s="194"/>
      <c r="BG570" s="194"/>
      <c r="BH570" s="194"/>
      <c r="BI570" s="194"/>
      <c r="BJ570" s="194"/>
    </row>
    <row r="571" spans="1:62" s="197" customFormat="1">
      <c r="A571" s="333"/>
      <c r="B571" s="333"/>
      <c r="C571" s="333"/>
      <c r="D571" s="333"/>
      <c r="E571" s="333" t="s">
        <v>1265</v>
      </c>
      <c r="F571" s="334">
        <v>0</v>
      </c>
      <c r="G571" s="333" t="s">
        <v>1266</v>
      </c>
      <c r="H571" s="334">
        <v>0</v>
      </c>
      <c r="I571" s="333" t="s">
        <v>1267</v>
      </c>
      <c r="J571" s="334">
        <v>0</v>
      </c>
      <c r="K571" s="194"/>
      <c r="L571" s="194"/>
      <c r="M571" s="194"/>
      <c r="N571" s="194"/>
      <c r="O571" s="194"/>
      <c r="P571" s="194"/>
      <c r="Q571" s="194"/>
      <c r="R571" s="194"/>
      <c r="S571" s="194"/>
      <c r="T571" s="194"/>
      <c r="U571" s="194"/>
      <c r="V571" s="194"/>
      <c r="W571" s="194"/>
      <c r="X571" s="194"/>
      <c r="Y571" s="194"/>
      <c r="Z571" s="194"/>
      <c r="AA571" s="194"/>
      <c r="AB571" s="194"/>
      <c r="AC571" s="194"/>
      <c r="AD571" s="194"/>
      <c r="AE571" s="194"/>
      <c r="AF571" s="194"/>
      <c r="AG571" s="194"/>
      <c r="AH571" s="194"/>
      <c r="AI571" s="194"/>
      <c r="AJ571" s="194"/>
      <c r="AK571" s="194"/>
      <c r="AL571" s="194"/>
      <c r="AM571" s="194"/>
      <c r="AN571" s="194"/>
      <c r="AO571" s="194"/>
      <c r="AP571" s="194"/>
      <c r="AQ571" s="194"/>
      <c r="AR571" s="194"/>
      <c r="AS571" s="194"/>
      <c r="AT571" s="194"/>
      <c r="AU571" s="194"/>
      <c r="AV571" s="194"/>
      <c r="AW571" s="194"/>
      <c r="AX571" s="194"/>
      <c r="AY571" s="194"/>
      <c r="AZ571" s="194"/>
      <c r="BA571" s="194"/>
      <c r="BB571" s="194"/>
      <c r="BC571" s="194"/>
      <c r="BD571" s="194"/>
      <c r="BE571" s="194"/>
      <c r="BF571" s="194"/>
      <c r="BG571" s="194"/>
      <c r="BH571" s="194"/>
      <c r="BI571" s="194"/>
      <c r="BJ571" s="194"/>
    </row>
    <row r="572" spans="1:62" s="197" customFormat="1">
      <c r="A572" s="333"/>
      <c r="B572" s="333"/>
      <c r="C572" s="333"/>
      <c r="D572" s="333"/>
      <c r="E572" s="333" t="s">
        <v>1268</v>
      </c>
      <c r="F572" s="334">
        <v>1885.1</v>
      </c>
      <c r="G572" s="333"/>
      <c r="H572" s="434" t="s">
        <v>1269</v>
      </c>
      <c r="I572" s="434"/>
      <c r="J572" s="334">
        <v>8885.1</v>
      </c>
      <c r="K572" s="194"/>
      <c r="L572" s="194"/>
      <c r="M572" s="194"/>
      <c r="N572" s="194"/>
      <c r="O572" s="194"/>
      <c r="P572" s="194"/>
      <c r="Q572" s="194"/>
      <c r="R572" s="194"/>
      <c r="S572" s="194"/>
      <c r="T572" s="194"/>
      <c r="U572" s="194"/>
      <c r="V572" s="194"/>
      <c r="W572" s="194"/>
      <c r="X572" s="194"/>
      <c r="Y572" s="194"/>
      <c r="Z572" s="194"/>
      <c r="AA572" s="194"/>
      <c r="AB572" s="194"/>
      <c r="AC572" s="194"/>
      <c r="AD572" s="194"/>
      <c r="AE572" s="194"/>
      <c r="AF572" s="194"/>
      <c r="AG572" s="194"/>
      <c r="AH572" s="194"/>
      <c r="AI572" s="194"/>
      <c r="AJ572" s="194"/>
      <c r="AK572" s="194"/>
      <c r="AL572" s="194"/>
      <c r="AM572" s="194"/>
      <c r="AN572" s="194"/>
      <c r="AO572" s="194"/>
      <c r="AP572" s="194"/>
      <c r="AQ572" s="194"/>
      <c r="AR572" s="194"/>
      <c r="AS572" s="194"/>
      <c r="AT572" s="194"/>
      <c r="AU572" s="194"/>
      <c r="AV572" s="194"/>
      <c r="AW572" s="194"/>
      <c r="AX572" s="194"/>
      <c r="AY572" s="194"/>
      <c r="AZ572" s="194"/>
      <c r="BA572" s="194"/>
      <c r="BB572" s="194"/>
      <c r="BC572" s="194"/>
      <c r="BD572" s="194"/>
      <c r="BE572" s="194"/>
      <c r="BF572" s="194"/>
      <c r="BG572" s="194"/>
      <c r="BH572" s="194"/>
      <c r="BI572" s="194"/>
      <c r="BJ572" s="194"/>
    </row>
    <row r="573" spans="1:62" s="197" customFormat="1" ht="30" customHeight="1" thickBot="1">
      <c r="A573" s="335"/>
      <c r="B573" s="335"/>
      <c r="C573" s="335"/>
      <c r="D573" s="335"/>
      <c r="E573" s="335"/>
      <c r="F573" s="335"/>
      <c r="G573" s="335" t="s">
        <v>1270</v>
      </c>
      <c r="H573" s="336">
        <v>1</v>
      </c>
      <c r="I573" s="335" t="s">
        <v>1271</v>
      </c>
      <c r="J573" s="337">
        <v>8885.1</v>
      </c>
      <c r="K573" s="194"/>
      <c r="L573" s="194"/>
      <c r="M573" s="194"/>
      <c r="N573" s="194"/>
      <c r="O573" s="194"/>
      <c r="P573" s="194"/>
      <c r="Q573" s="194"/>
      <c r="R573" s="194"/>
      <c r="S573" s="194"/>
      <c r="T573" s="194"/>
      <c r="U573" s="194"/>
      <c r="V573" s="194"/>
      <c r="W573" s="194"/>
      <c r="X573" s="194"/>
      <c r="Y573" s="194"/>
      <c r="Z573" s="194"/>
      <c r="AA573" s="194"/>
      <c r="AB573" s="194"/>
      <c r="AC573" s="194"/>
      <c r="AD573" s="194"/>
      <c r="AE573" s="194"/>
      <c r="AF573" s="194"/>
      <c r="AG573" s="194"/>
      <c r="AH573" s="194"/>
      <c r="AI573" s="194"/>
      <c r="AJ573" s="194"/>
      <c r="AK573" s="194"/>
      <c r="AL573" s="194"/>
      <c r="AM573" s="194"/>
      <c r="AN573" s="194"/>
      <c r="AO573" s="194"/>
      <c r="AP573" s="194"/>
      <c r="AQ573" s="194"/>
      <c r="AR573" s="194"/>
      <c r="AS573" s="194"/>
      <c r="AT573" s="194"/>
      <c r="AU573" s="194"/>
      <c r="AV573" s="194"/>
      <c r="AW573" s="194"/>
      <c r="AX573" s="194"/>
      <c r="AY573" s="194"/>
      <c r="AZ573" s="194"/>
      <c r="BA573" s="194"/>
      <c r="BB573" s="194"/>
      <c r="BC573" s="194"/>
      <c r="BD573" s="194"/>
      <c r="BE573" s="194"/>
      <c r="BF573" s="194"/>
      <c r="BG573" s="194"/>
      <c r="BH573" s="194"/>
      <c r="BI573" s="194"/>
      <c r="BJ573" s="194"/>
    </row>
    <row r="574" spans="1:62" s="197" customFormat="1" ht="0.95" customHeight="1" thickTop="1">
      <c r="A574" s="338"/>
      <c r="B574" s="338"/>
      <c r="C574" s="338"/>
      <c r="D574" s="338"/>
      <c r="E574" s="338"/>
      <c r="F574" s="338"/>
      <c r="G574" s="338"/>
      <c r="H574" s="338"/>
      <c r="I574" s="338"/>
      <c r="J574" s="338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194"/>
      <c r="AD574" s="194"/>
      <c r="AE574" s="194"/>
      <c r="AF574" s="194"/>
      <c r="AG574" s="194"/>
      <c r="AH574" s="194"/>
      <c r="AI574" s="194"/>
      <c r="AJ574" s="194"/>
      <c r="AK574" s="194"/>
      <c r="AL574" s="194"/>
      <c r="AM574" s="194"/>
      <c r="AN574" s="194"/>
      <c r="AO574" s="194"/>
      <c r="AP574" s="194"/>
      <c r="AQ574" s="194"/>
      <c r="AR574" s="194"/>
      <c r="AS574" s="194"/>
      <c r="AT574" s="194"/>
      <c r="AU574" s="194"/>
      <c r="AV574" s="194"/>
      <c r="AW574" s="194"/>
      <c r="AX574" s="194"/>
      <c r="AY574" s="194"/>
      <c r="AZ574" s="194"/>
      <c r="BA574" s="194"/>
      <c r="BB574" s="194"/>
      <c r="BC574" s="194"/>
      <c r="BD574" s="194"/>
      <c r="BE574" s="194"/>
      <c r="BF574" s="194"/>
      <c r="BG574" s="194"/>
      <c r="BH574" s="194"/>
      <c r="BI574" s="194"/>
      <c r="BJ574" s="194"/>
    </row>
    <row r="575" spans="1:62" s="197" customFormat="1" ht="18" customHeight="1">
      <c r="A575" s="320"/>
      <c r="B575" s="321" t="s">
        <v>151</v>
      </c>
      <c r="C575" s="320" t="s">
        <v>152</v>
      </c>
      <c r="D575" s="320" t="s">
        <v>120</v>
      </c>
      <c r="E575" s="435" t="s">
        <v>386</v>
      </c>
      <c r="F575" s="435"/>
      <c r="G575" s="322" t="s">
        <v>153</v>
      </c>
      <c r="H575" s="321" t="s">
        <v>154</v>
      </c>
      <c r="I575" s="321" t="s">
        <v>1025</v>
      </c>
      <c r="J575" s="344" t="s">
        <v>157</v>
      </c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  <c r="AC575" s="194"/>
      <c r="AD575" s="194"/>
      <c r="AE575" s="194"/>
      <c r="AF575" s="194"/>
      <c r="AG575" s="194"/>
      <c r="AH575" s="194"/>
      <c r="AI575" s="194"/>
      <c r="AJ575" s="194"/>
      <c r="AK575" s="194"/>
      <c r="AL575" s="194"/>
      <c r="AM575" s="194"/>
      <c r="AN575" s="194"/>
      <c r="AO575" s="194"/>
      <c r="AP575" s="194"/>
      <c r="AQ575" s="194"/>
      <c r="AR575" s="194"/>
      <c r="AS575" s="194"/>
      <c r="AT575" s="194"/>
      <c r="AU575" s="194"/>
      <c r="AV575" s="194"/>
      <c r="AW575" s="194"/>
      <c r="AX575" s="194"/>
      <c r="AY575" s="194"/>
      <c r="AZ575" s="194"/>
      <c r="BA575" s="194"/>
      <c r="BB575" s="194"/>
      <c r="BC575" s="194"/>
      <c r="BD575" s="194"/>
      <c r="BE575" s="194"/>
      <c r="BF575" s="194"/>
      <c r="BG575" s="194"/>
      <c r="BH575" s="194"/>
      <c r="BI575" s="194"/>
      <c r="BJ575" s="194"/>
    </row>
    <row r="576" spans="1:62" s="197" customFormat="1" ht="39" customHeight="1">
      <c r="A576" s="323" t="s">
        <v>1264</v>
      </c>
      <c r="B576" s="324" t="s">
        <v>349</v>
      </c>
      <c r="C576" s="323" t="s">
        <v>339</v>
      </c>
      <c r="D576" s="323" t="s">
        <v>350</v>
      </c>
      <c r="E576" s="438" t="s">
        <v>394</v>
      </c>
      <c r="F576" s="438"/>
      <c r="G576" s="325" t="s">
        <v>204</v>
      </c>
      <c r="H576" s="326">
        <v>1</v>
      </c>
      <c r="I576" s="327">
        <v>7050</v>
      </c>
      <c r="J576" s="345">
        <v>7050</v>
      </c>
      <c r="K576" s="194"/>
      <c r="L576" s="194"/>
      <c r="M576" s="194"/>
      <c r="N576" s="194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94"/>
      <c r="Z576" s="194"/>
      <c r="AA576" s="194"/>
      <c r="AB576" s="194"/>
      <c r="AC576" s="194"/>
      <c r="AD576" s="194"/>
      <c r="AE576" s="194"/>
      <c r="AF576" s="194"/>
      <c r="AG576" s="194"/>
      <c r="AH576" s="194"/>
      <c r="AI576" s="194"/>
      <c r="AJ576" s="194"/>
      <c r="AK576" s="194"/>
      <c r="AL576" s="194"/>
      <c r="AM576" s="194"/>
      <c r="AN576" s="194"/>
      <c r="AO576" s="194"/>
      <c r="AP576" s="194"/>
      <c r="AQ576" s="194"/>
      <c r="AR576" s="194"/>
      <c r="AS576" s="194"/>
      <c r="AT576" s="194"/>
      <c r="AU576" s="194"/>
      <c r="AV576" s="194"/>
      <c r="AW576" s="194"/>
      <c r="AX576" s="194"/>
      <c r="AY576" s="194"/>
      <c r="AZ576" s="194"/>
      <c r="BA576" s="194"/>
      <c r="BB576" s="194"/>
      <c r="BC576" s="194"/>
      <c r="BD576" s="194"/>
      <c r="BE576" s="194"/>
      <c r="BF576" s="194"/>
      <c r="BG576" s="194"/>
      <c r="BH576" s="194"/>
      <c r="BI576" s="194"/>
      <c r="BJ576" s="194"/>
    </row>
    <row r="577" spans="1:62" s="197" customFormat="1">
      <c r="A577" s="333"/>
      <c r="B577" s="333"/>
      <c r="C577" s="333"/>
      <c r="D577" s="333"/>
      <c r="E577" s="333" t="s">
        <v>1265</v>
      </c>
      <c r="F577" s="334">
        <v>0</v>
      </c>
      <c r="G577" s="333" t="s">
        <v>1266</v>
      </c>
      <c r="H577" s="334">
        <v>0</v>
      </c>
      <c r="I577" s="333" t="s">
        <v>1267</v>
      </c>
      <c r="J577" s="334">
        <v>0</v>
      </c>
      <c r="K577" s="194"/>
      <c r="L577" s="194"/>
      <c r="M577" s="194"/>
      <c r="N577" s="194"/>
      <c r="O577" s="194"/>
      <c r="P577" s="194"/>
      <c r="Q577" s="194"/>
      <c r="R577" s="194"/>
      <c r="S577" s="194"/>
      <c r="T577" s="194"/>
      <c r="U577" s="194"/>
      <c r="V577" s="194"/>
      <c r="W577" s="194"/>
      <c r="X577" s="194"/>
      <c r="Y577" s="194"/>
      <c r="Z577" s="194"/>
      <c r="AA577" s="194"/>
      <c r="AB577" s="194"/>
      <c r="AC577" s="194"/>
      <c r="AD577" s="194"/>
      <c r="AE577" s="194"/>
      <c r="AF577" s="194"/>
      <c r="AG577" s="194"/>
      <c r="AH577" s="194"/>
      <c r="AI577" s="194"/>
      <c r="AJ577" s="194"/>
      <c r="AK577" s="194"/>
      <c r="AL577" s="194"/>
      <c r="AM577" s="194"/>
      <c r="AN577" s="194"/>
      <c r="AO577" s="194"/>
      <c r="AP577" s="194"/>
      <c r="AQ577" s="194"/>
      <c r="AR577" s="194"/>
      <c r="AS577" s="194"/>
      <c r="AT577" s="194"/>
      <c r="AU577" s="194"/>
      <c r="AV577" s="194"/>
      <c r="AW577" s="194"/>
      <c r="AX577" s="194"/>
      <c r="AY577" s="194"/>
      <c r="AZ577" s="194"/>
      <c r="BA577" s="194"/>
      <c r="BB577" s="194"/>
      <c r="BC577" s="194"/>
      <c r="BD577" s="194"/>
      <c r="BE577" s="194"/>
      <c r="BF577" s="194"/>
      <c r="BG577" s="194"/>
      <c r="BH577" s="194"/>
      <c r="BI577" s="194"/>
      <c r="BJ577" s="194"/>
    </row>
    <row r="578" spans="1:62" s="197" customFormat="1">
      <c r="A578" s="333"/>
      <c r="B578" s="333"/>
      <c r="C578" s="333"/>
      <c r="D578" s="333"/>
      <c r="E578" s="333" t="s">
        <v>1268</v>
      </c>
      <c r="F578" s="334">
        <v>1898.56</v>
      </c>
      <c r="G578" s="333"/>
      <c r="H578" s="434" t="s">
        <v>1269</v>
      </c>
      <c r="I578" s="434"/>
      <c r="J578" s="334">
        <v>8948.56</v>
      </c>
      <c r="K578" s="194"/>
      <c r="L578" s="194"/>
      <c r="M578" s="194"/>
      <c r="N578" s="194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  <c r="AA578" s="194"/>
      <c r="AB578" s="194"/>
      <c r="AC578" s="194"/>
      <c r="AD578" s="194"/>
      <c r="AE578" s="194"/>
      <c r="AF578" s="194"/>
      <c r="AG578" s="194"/>
      <c r="AH578" s="194"/>
      <c r="AI578" s="194"/>
      <c r="AJ578" s="194"/>
      <c r="AK578" s="194"/>
      <c r="AL578" s="194"/>
      <c r="AM578" s="194"/>
      <c r="AN578" s="194"/>
      <c r="AO578" s="194"/>
      <c r="AP578" s="194"/>
      <c r="AQ578" s="194"/>
      <c r="AR578" s="194"/>
      <c r="AS578" s="194"/>
      <c r="AT578" s="194"/>
      <c r="AU578" s="194"/>
      <c r="AV578" s="194"/>
      <c r="AW578" s="194"/>
      <c r="AX578" s="194"/>
      <c r="AY578" s="194"/>
      <c r="AZ578" s="194"/>
      <c r="BA578" s="194"/>
      <c r="BB578" s="194"/>
      <c r="BC578" s="194"/>
      <c r="BD578" s="194"/>
      <c r="BE578" s="194"/>
      <c r="BF578" s="194"/>
      <c r="BG578" s="194"/>
      <c r="BH578" s="194"/>
      <c r="BI578" s="194"/>
      <c r="BJ578" s="194"/>
    </row>
    <row r="579" spans="1:62" s="197" customFormat="1" ht="30" customHeight="1" thickBot="1">
      <c r="A579" s="335"/>
      <c r="B579" s="335"/>
      <c r="C579" s="335"/>
      <c r="D579" s="335"/>
      <c r="E579" s="335"/>
      <c r="F579" s="335"/>
      <c r="G579" s="335" t="s">
        <v>1270</v>
      </c>
      <c r="H579" s="336">
        <v>1</v>
      </c>
      <c r="I579" s="335" t="s">
        <v>1271</v>
      </c>
      <c r="J579" s="337">
        <v>8948.56</v>
      </c>
      <c r="K579" s="194"/>
      <c r="L579" s="194"/>
      <c r="M579" s="194"/>
      <c r="N579" s="194"/>
      <c r="O579" s="194"/>
      <c r="P579" s="194"/>
      <c r="Q579" s="194"/>
      <c r="R579" s="194"/>
      <c r="S579" s="194"/>
      <c r="T579" s="194"/>
      <c r="U579" s="194"/>
      <c r="V579" s="194"/>
      <c r="W579" s="194"/>
      <c r="X579" s="194"/>
      <c r="Y579" s="194"/>
      <c r="Z579" s="194"/>
      <c r="AA579" s="194"/>
      <c r="AB579" s="194"/>
      <c r="AC579" s="194"/>
      <c r="AD579" s="194"/>
      <c r="AE579" s="194"/>
      <c r="AF579" s="194"/>
      <c r="AG579" s="194"/>
      <c r="AH579" s="194"/>
      <c r="AI579" s="194"/>
      <c r="AJ579" s="194"/>
      <c r="AK579" s="194"/>
      <c r="AL579" s="194"/>
      <c r="AM579" s="194"/>
      <c r="AN579" s="194"/>
      <c r="AO579" s="194"/>
      <c r="AP579" s="194"/>
      <c r="AQ579" s="194"/>
      <c r="AR579" s="194"/>
      <c r="AS579" s="194"/>
      <c r="AT579" s="194"/>
      <c r="AU579" s="194"/>
      <c r="AV579" s="194"/>
      <c r="AW579" s="194"/>
      <c r="AX579" s="194"/>
      <c r="AY579" s="194"/>
      <c r="AZ579" s="194"/>
      <c r="BA579" s="194"/>
      <c r="BB579" s="194"/>
      <c r="BC579" s="194"/>
      <c r="BD579" s="194"/>
      <c r="BE579" s="194"/>
      <c r="BF579" s="194"/>
      <c r="BG579" s="194"/>
      <c r="BH579" s="194"/>
      <c r="BI579" s="194"/>
      <c r="BJ579" s="194"/>
    </row>
    <row r="580" spans="1:62" s="197" customFormat="1" ht="0.95" customHeight="1" thickTop="1">
      <c r="A580" s="338"/>
      <c r="B580" s="338"/>
      <c r="C580" s="338"/>
      <c r="D580" s="338"/>
      <c r="E580" s="338"/>
      <c r="F580" s="338"/>
      <c r="G580" s="338"/>
      <c r="H580" s="338"/>
      <c r="I580" s="338"/>
      <c r="J580" s="338"/>
      <c r="K580" s="194"/>
      <c r="L580" s="194"/>
      <c r="M580" s="194"/>
      <c r="N580" s="194"/>
      <c r="O580" s="194"/>
      <c r="P580" s="194"/>
      <c r="Q580" s="194"/>
      <c r="R580" s="194"/>
      <c r="S580" s="194"/>
      <c r="T580" s="194"/>
      <c r="U580" s="194"/>
      <c r="V580" s="194"/>
      <c r="W580" s="194"/>
      <c r="X580" s="194"/>
      <c r="Y580" s="194"/>
      <c r="Z580" s="194"/>
      <c r="AA580" s="194"/>
      <c r="AB580" s="194"/>
      <c r="AC580" s="194"/>
      <c r="AD580" s="194"/>
      <c r="AE580" s="194"/>
      <c r="AF580" s="194"/>
      <c r="AG580" s="194"/>
      <c r="AH580" s="194"/>
      <c r="AI580" s="194"/>
      <c r="AJ580" s="194"/>
      <c r="AK580" s="194"/>
      <c r="AL580" s="194"/>
      <c r="AM580" s="194"/>
      <c r="AN580" s="194"/>
      <c r="AO580" s="194"/>
      <c r="AP580" s="194"/>
      <c r="AQ580" s="194"/>
      <c r="AR580" s="194"/>
      <c r="AS580" s="194"/>
      <c r="AT580" s="194"/>
      <c r="AU580" s="194"/>
      <c r="AV580" s="194"/>
      <c r="AW580" s="194"/>
      <c r="AX580" s="194"/>
      <c r="AY580" s="194"/>
      <c r="AZ580" s="194"/>
      <c r="BA580" s="194"/>
      <c r="BB580" s="194"/>
      <c r="BC580" s="194"/>
      <c r="BD580" s="194"/>
      <c r="BE580" s="194"/>
      <c r="BF580" s="194"/>
      <c r="BG580" s="194"/>
      <c r="BH580" s="194"/>
      <c r="BI580" s="194"/>
      <c r="BJ580" s="194"/>
    </row>
    <row r="581" spans="1:62" s="197" customFormat="1" ht="18" customHeight="1">
      <c r="A581" s="320"/>
      <c r="B581" s="321" t="s">
        <v>151</v>
      </c>
      <c r="C581" s="320" t="s">
        <v>152</v>
      </c>
      <c r="D581" s="320" t="s">
        <v>120</v>
      </c>
      <c r="E581" s="435" t="s">
        <v>386</v>
      </c>
      <c r="F581" s="435"/>
      <c r="G581" s="322" t="s">
        <v>153</v>
      </c>
      <c r="H581" s="321" t="s">
        <v>154</v>
      </c>
      <c r="I581" s="321" t="s">
        <v>1025</v>
      </c>
      <c r="J581" s="344" t="s">
        <v>157</v>
      </c>
      <c r="K581" s="194"/>
      <c r="L581" s="194"/>
      <c r="M581" s="194"/>
      <c r="N581" s="194"/>
      <c r="O581" s="194"/>
      <c r="P581" s="194"/>
      <c r="Q581" s="194"/>
      <c r="R581" s="194"/>
      <c r="S581" s="194"/>
      <c r="T581" s="194"/>
      <c r="U581" s="194"/>
      <c r="V581" s="194"/>
      <c r="W581" s="194"/>
      <c r="X581" s="194"/>
      <c r="Y581" s="194"/>
      <c r="Z581" s="194"/>
      <c r="AA581" s="194"/>
      <c r="AB581" s="194"/>
      <c r="AC581" s="194"/>
      <c r="AD581" s="194"/>
      <c r="AE581" s="194"/>
      <c r="AF581" s="194"/>
      <c r="AG581" s="194"/>
      <c r="AH581" s="194"/>
      <c r="AI581" s="194"/>
      <c r="AJ581" s="194"/>
      <c r="AK581" s="194"/>
      <c r="AL581" s="194"/>
      <c r="AM581" s="194"/>
      <c r="AN581" s="194"/>
      <c r="AO581" s="194"/>
      <c r="AP581" s="194"/>
      <c r="AQ581" s="194"/>
      <c r="AR581" s="194"/>
      <c r="AS581" s="194"/>
      <c r="AT581" s="194"/>
      <c r="AU581" s="194"/>
      <c r="AV581" s="194"/>
      <c r="AW581" s="194"/>
      <c r="AX581" s="194"/>
      <c r="AY581" s="194"/>
      <c r="AZ581" s="194"/>
      <c r="BA581" s="194"/>
      <c r="BB581" s="194"/>
      <c r="BC581" s="194"/>
      <c r="BD581" s="194"/>
      <c r="BE581" s="194"/>
      <c r="BF581" s="194"/>
      <c r="BG581" s="194"/>
      <c r="BH581" s="194"/>
      <c r="BI581" s="194"/>
      <c r="BJ581" s="194"/>
    </row>
    <row r="582" spans="1:62" s="197" customFormat="1" ht="26.1" customHeight="1">
      <c r="A582" s="323" t="s">
        <v>1264</v>
      </c>
      <c r="B582" s="324" t="s">
        <v>352</v>
      </c>
      <c r="C582" s="323" t="s">
        <v>339</v>
      </c>
      <c r="D582" s="323" t="s">
        <v>353</v>
      </c>
      <c r="E582" s="438" t="s">
        <v>394</v>
      </c>
      <c r="F582" s="438"/>
      <c r="G582" s="325" t="s">
        <v>204</v>
      </c>
      <c r="H582" s="326">
        <v>1</v>
      </c>
      <c r="I582" s="327">
        <v>3800</v>
      </c>
      <c r="J582" s="345">
        <v>3800</v>
      </c>
      <c r="K582" s="194"/>
      <c r="L582" s="194"/>
      <c r="M582" s="194"/>
      <c r="N582" s="194"/>
      <c r="O582" s="194"/>
      <c r="P582" s="194"/>
      <c r="Q582" s="194"/>
      <c r="R582" s="194"/>
      <c r="S582" s="194"/>
      <c r="T582" s="194"/>
      <c r="U582" s="194"/>
      <c r="V582" s="194"/>
      <c r="W582" s="194"/>
      <c r="X582" s="194"/>
      <c r="Y582" s="194"/>
      <c r="Z582" s="194"/>
      <c r="AA582" s="194"/>
      <c r="AB582" s="194"/>
      <c r="AC582" s="194"/>
      <c r="AD582" s="194"/>
      <c r="AE582" s="194"/>
      <c r="AF582" s="194"/>
      <c r="AG582" s="194"/>
      <c r="AH582" s="194"/>
      <c r="AI582" s="194"/>
      <c r="AJ582" s="194"/>
      <c r="AK582" s="194"/>
      <c r="AL582" s="194"/>
      <c r="AM582" s="194"/>
      <c r="AN582" s="194"/>
      <c r="AO582" s="194"/>
      <c r="AP582" s="194"/>
      <c r="AQ582" s="194"/>
      <c r="AR582" s="194"/>
      <c r="AS582" s="194"/>
      <c r="AT582" s="194"/>
      <c r="AU582" s="194"/>
      <c r="AV582" s="194"/>
      <c r="AW582" s="194"/>
      <c r="AX582" s="194"/>
      <c r="AY582" s="194"/>
      <c r="AZ582" s="194"/>
      <c r="BA582" s="194"/>
      <c r="BB582" s="194"/>
      <c r="BC582" s="194"/>
      <c r="BD582" s="194"/>
      <c r="BE582" s="194"/>
      <c r="BF582" s="194"/>
      <c r="BG582" s="194"/>
      <c r="BH582" s="194"/>
      <c r="BI582" s="194"/>
      <c r="BJ582" s="194"/>
    </row>
    <row r="583" spans="1:62" s="197" customFormat="1">
      <c r="A583" s="333"/>
      <c r="B583" s="333"/>
      <c r="C583" s="333"/>
      <c r="D583" s="333"/>
      <c r="E583" s="333" t="s">
        <v>1265</v>
      </c>
      <c r="F583" s="334">
        <v>0</v>
      </c>
      <c r="G583" s="333" t="s">
        <v>1266</v>
      </c>
      <c r="H583" s="334">
        <v>0</v>
      </c>
      <c r="I583" s="333" t="s">
        <v>1267</v>
      </c>
      <c r="J583" s="334">
        <v>0</v>
      </c>
      <c r="K583" s="194"/>
      <c r="L583" s="194"/>
      <c r="M583" s="194"/>
      <c r="N583" s="194"/>
      <c r="O583" s="194"/>
      <c r="P583" s="194"/>
      <c r="Q583" s="194"/>
      <c r="R583" s="194"/>
      <c r="S583" s="194"/>
      <c r="T583" s="194"/>
      <c r="U583" s="194"/>
      <c r="V583" s="194"/>
      <c r="W583" s="194"/>
      <c r="X583" s="194"/>
      <c r="Y583" s="194"/>
      <c r="Z583" s="194"/>
      <c r="AA583" s="194"/>
      <c r="AB583" s="194"/>
      <c r="AC583" s="194"/>
      <c r="AD583" s="194"/>
      <c r="AE583" s="194"/>
      <c r="AF583" s="194"/>
      <c r="AG583" s="194"/>
      <c r="AH583" s="194"/>
      <c r="AI583" s="194"/>
      <c r="AJ583" s="194"/>
      <c r="AK583" s="194"/>
      <c r="AL583" s="194"/>
      <c r="AM583" s="194"/>
      <c r="AN583" s="194"/>
      <c r="AO583" s="194"/>
      <c r="AP583" s="194"/>
      <c r="AQ583" s="194"/>
      <c r="AR583" s="194"/>
      <c r="AS583" s="194"/>
      <c r="AT583" s="194"/>
      <c r="AU583" s="194"/>
      <c r="AV583" s="194"/>
      <c r="AW583" s="194"/>
      <c r="AX583" s="194"/>
      <c r="AY583" s="194"/>
      <c r="AZ583" s="194"/>
      <c r="BA583" s="194"/>
      <c r="BB583" s="194"/>
      <c r="BC583" s="194"/>
      <c r="BD583" s="194"/>
      <c r="BE583" s="194"/>
      <c r="BF583" s="194"/>
      <c r="BG583" s="194"/>
      <c r="BH583" s="194"/>
      <c r="BI583" s="194"/>
      <c r="BJ583" s="194"/>
    </row>
    <row r="584" spans="1:62" s="197" customFormat="1">
      <c r="A584" s="333"/>
      <c r="B584" s="333"/>
      <c r="C584" s="333"/>
      <c r="D584" s="333"/>
      <c r="E584" s="333" t="s">
        <v>1268</v>
      </c>
      <c r="F584" s="334">
        <v>1023.34</v>
      </c>
      <c r="G584" s="333"/>
      <c r="H584" s="434" t="s">
        <v>1269</v>
      </c>
      <c r="I584" s="434"/>
      <c r="J584" s="334">
        <v>4823.34</v>
      </c>
      <c r="K584" s="194"/>
      <c r="L584" s="194"/>
      <c r="M584" s="194"/>
      <c r="N584" s="194"/>
      <c r="O584" s="194"/>
      <c r="P584" s="194"/>
      <c r="Q584" s="194"/>
      <c r="R584" s="194"/>
      <c r="S584" s="194"/>
      <c r="T584" s="194"/>
      <c r="U584" s="194"/>
      <c r="V584" s="194"/>
      <c r="W584" s="194"/>
      <c r="X584" s="194"/>
      <c r="Y584" s="194"/>
      <c r="Z584" s="194"/>
      <c r="AA584" s="194"/>
      <c r="AB584" s="194"/>
      <c r="AC584" s="194"/>
      <c r="AD584" s="194"/>
      <c r="AE584" s="194"/>
      <c r="AF584" s="194"/>
      <c r="AG584" s="194"/>
      <c r="AH584" s="194"/>
      <c r="AI584" s="194"/>
      <c r="AJ584" s="194"/>
      <c r="AK584" s="194"/>
      <c r="AL584" s="194"/>
      <c r="AM584" s="194"/>
      <c r="AN584" s="194"/>
      <c r="AO584" s="194"/>
      <c r="AP584" s="194"/>
      <c r="AQ584" s="194"/>
      <c r="AR584" s="194"/>
      <c r="AS584" s="194"/>
      <c r="AT584" s="194"/>
      <c r="AU584" s="194"/>
      <c r="AV584" s="194"/>
      <c r="AW584" s="194"/>
      <c r="AX584" s="194"/>
      <c r="AY584" s="194"/>
      <c r="AZ584" s="194"/>
      <c r="BA584" s="194"/>
      <c r="BB584" s="194"/>
      <c r="BC584" s="194"/>
      <c r="BD584" s="194"/>
      <c r="BE584" s="194"/>
      <c r="BF584" s="194"/>
      <c r="BG584" s="194"/>
      <c r="BH584" s="194"/>
      <c r="BI584" s="194"/>
      <c r="BJ584" s="194"/>
    </row>
    <row r="585" spans="1:62" s="197" customFormat="1" ht="30" customHeight="1" thickBot="1">
      <c r="A585" s="335"/>
      <c r="B585" s="335"/>
      <c r="C585" s="335"/>
      <c r="D585" s="335"/>
      <c r="E585" s="335"/>
      <c r="F585" s="335"/>
      <c r="G585" s="335" t="s">
        <v>1270</v>
      </c>
      <c r="H585" s="336">
        <v>1</v>
      </c>
      <c r="I585" s="335" t="s">
        <v>1271</v>
      </c>
      <c r="J585" s="337">
        <v>4823.34</v>
      </c>
      <c r="K585" s="194"/>
      <c r="L585" s="194"/>
      <c r="M585" s="194"/>
      <c r="N585" s="194"/>
      <c r="O585" s="194"/>
      <c r="P585" s="194"/>
      <c r="Q585" s="194"/>
      <c r="R585" s="194"/>
      <c r="S585" s="194"/>
      <c r="T585" s="194"/>
      <c r="U585" s="194"/>
      <c r="V585" s="194"/>
      <c r="W585" s="194"/>
      <c r="X585" s="194"/>
      <c r="Y585" s="194"/>
      <c r="Z585" s="194"/>
      <c r="AA585" s="194"/>
      <c r="AB585" s="194"/>
      <c r="AC585" s="194"/>
      <c r="AD585" s="194"/>
      <c r="AE585" s="194"/>
      <c r="AF585" s="194"/>
      <c r="AG585" s="194"/>
      <c r="AH585" s="194"/>
      <c r="AI585" s="194"/>
      <c r="AJ585" s="194"/>
      <c r="AK585" s="194"/>
      <c r="AL585" s="194"/>
      <c r="AM585" s="194"/>
      <c r="AN585" s="194"/>
      <c r="AO585" s="194"/>
      <c r="AP585" s="194"/>
      <c r="AQ585" s="194"/>
      <c r="AR585" s="194"/>
      <c r="AS585" s="194"/>
      <c r="AT585" s="194"/>
      <c r="AU585" s="194"/>
      <c r="AV585" s="194"/>
      <c r="AW585" s="194"/>
      <c r="AX585" s="194"/>
      <c r="AY585" s="194"/>
      <c r="AZ585" s="194"/>
      <c r="BA585" s="194"/>
      <c r="BB585" s="194"/>
      <c r="BC585" s="194"/>
      <c r="BD585" s="194"/>
      <c r="BE585" s="194"/>
      <c r="BF585" s="194"/>
      <c r="BG585" s="194"/>
      <c r="BH585" s="194"/>
      <c r="BI585" s="194"/>
      <c r="BJ585" s="194"/>
    </row>
    <row r="586" spans="1:62" s="197" customFormat="1" ht="0.95" customHeight="1" thickTop="1">
      <c r="A586" s="338"/>
      <c r="B586" s="338"/>
      <c r="C586" s="338"/>
      <c r="D586" s="338"/>
      <c r="E586" s="338"/>
      <c r="F586" s="338"/>
      <c r="G586" s="338"/>
      <c r="H586" s="338"/>
      <c r="I586" s="338"/>
      <c r="J586" s="338"/>
      <c r="K586" s="194"/>
      <c r="L586" s="194"/>
      <c r="M586" s="194"/>
      <c r="N586" s="194"/>
      <c r="O586" s="194"/>
      <c r="P586" s="194"/>
      <c r="Q586" s="194"/>
      <c r="R586" s="194"/>
      <c r="S586" s="194"/>
      <c r="T586" s="194"/>
      <c r="U586" s="194"/>
      <c r="V586" s="194"/>
      <c r="W586" s="194"/>
      <c r="X586" s="194"/>
      <c r="Y586" s="194"/>
      <c r="Z586" s="194"/>
      <c r="AA586" s="194"/>
      <c r="AB586" s="194"/>
      <c r="AC586" s="194"/>
      <c r="AD586" s="194"/>
      <c r="AE586" s="194"/>
      <c r="AF586" s="194"/>
      <c r="AG586" s="194"/>
      <c r="AH586" s="194"/>
      <c r="AI586" s="194"/>
      <c r="AJ586" s="194"/>
      <c r="AK586" s="194"/>
      <c r="AL586" s="194"/>
      <c r="AM586" s="194"/>
      <c r="AN586" s="194"/>
      <c r="AO586" s="194"/>
      <c r="AP586" s="194"/>
      <c r="AQ586" s="194"/>
      <c r="AR586" s="194"/>
      <c r="AS586" s="194"/>
      <c r="AT586" s="194"/>
      <c r="AU586" s="194"/>
      <c r="AV586" s="194"/>
      <c r="AW586" s="194"/>
      <c r="AX586" s="194"/>
      <c r="AY586" s="194"/>
      <c r="AZ586" s="194"/>
      <c r="BA586" s="194"/>
      <c r="BB586" s="194"/>
      <c r="BC586" s="194"/>
      <c r="BD586" s="194"/>
      <c r="BE586" s="194"/>
      <c r="BF586" s="194"/>
      <c r="BG586" s="194"/>
      <c r="BH586" s="194"/>
      <c r="BI586" s="194"/>
      <c r="BJ586" s="194"/>
    </row>
    <row r="587" spans="1:62" s="197" customFormat="1" ht="18" customHeight="1">
      <c r="A587" s="320"/>
      <c r="B587" s="321" t="s">
        <v>151</v>
      </c>
      <c r="C587" s="320" t="s">
        <v>152</v>
      </c>
      <c r="D587" s="320" t="s">
        <v>120</v>
      </c>
      <c r="E587" s="435" t="s">
        <v>386</v>
      </c>
      <c r="F587" s="435"/>
      <c r="G587" s="322" t="s">
        <v>153</v>
      </c>
      <c r="H587" s="321" t="s">
        <v>154</v>
      </c>
      <c r="I587" s="321" t="s">
        <v>1025</v>
      </c>
      <c r="J587" s="344" t="s">
        <v>157</v>
      </c>
      <c r="K587" s="194"/>
      <c r="L587" s="194"/>
      <c r="M587" s="194"/>
      <c r="N587" s="194"/>
      <c r="O587" s="194"/>
      <c r="P587" s="194"/>
      <c r="Q587" s="194"/>
      <c r="R587" s="194"/>
      <c r="S587" s="194"/>
      <c r="T587" s="194"/>
      <c r="U587" s="194"/>
      <c r="V587" s="194"/>
      <c r="W587" s="194"/>
      <c r="X587" s="194"/>
      <c r="Y587" s="194"/>
      <c r="Z587" s="194"/>
      <c r="AA587" s="194"/>
      <c r="AB587" s="194"/>
      <c r="AC587" s="194"/>
      <c r="AD587" s="194"/>
      <c r="AE587" s="194"/>
      <c r="AF587" s="194"/>
      <c r="AG587" s="194"/>
      <c r="AH587" s="194"/>
      <c r="AI587" s="194"/>
      <c r="AJ587" s="194"/>
      <c r="AK587" s="194"/>
      <c r="AL587" s="194"/>
      <c r="AM587" s="194"/>
      <c r="AN587" s="194"/>
      <c r="AO587" s="194"/>
      <c r="AP587" s="194"/>
      <c r="AQ587" s="194"/>
      <c r="AR587" s="194"/>
      <c r="AS587" s="194"/>
      <c r="AT587" s="194"/>
      <c r="AU587" s="194"/>
      <c r="AV587" s="194"/>
      <c r="AW587" s="194"/>
      <c r="AX587" s="194"/>
      <c r="AY587" s="194"/>
      <c r="AZ587" s="194"/>
      <c r="BA587" s="194"/>
      <c r="BB587" s="194"/>
      <c r="BC587" s="194"/>
      <c r="BD587" s="194"/>
      <c r="BE587" s="194"/>
      <c r="BF587" s="194"/>
      <c r="BG587" s="194"/>
      <c r="BH587" s="194"/>
      <c r="BI587" s="194"/>
      <c r="BJ587" s="194"/>
    </row>
    <row r="588" spans="1:62" s="197" customFormat="1" ht="26.1" customHeight="1">
      <c r="A588" s="323" t="s">
        <v>1264</v>
      </c>
      <c r="B588" s="324" t="s">
        <v>355</v>
      </c>
      <c r="C588" s="323" t="s">
        <v>339</v>
      </c>
      <c r="D588" s="323" t="s">
        <v>356</v>
      </c>
      <c r="E588" s="438" t="s">
        <v>394</v>
      </c>
      <c r="F588" s="438"/>
      <c r="G588" s="325" t="s">
        <v>204</v>
      </c>
      <c r="H588" s="326">
        <v>1</v>
      </c>
      <c r="I588" s="327">
        <v>6000</v>
      </c>
      <c r="J588" s="345">
        <v>6000</v>
      </c>
      <c r="K588" s="194"/>
      <c r="L588" s="194"/>
      <c r="M588" s="194"/>
      <c r="N588" s="194"/>
      <c r="O588" s="194"/>
      <c r="P588" s="194"/>
      <c r="Q588" s="194"/>
      <c r="R588" s="194"/>
      <c r="S588" s="194"/>
      <c r="T588" s="194"/>
      <c r="U588" s="194"/>
      <c r="V588" s="194"/>
      <c r="W588" s="194"/>
      <c r="X588" s="194"/>
      <c r="Y588" s="194"/>
      <c r="Z588" s="194"/>
      <c r="AA588" s="194"/>
      <c r="AB588" s="194"/>
      <c r="AC588" s="194"/>
      <c r="AD588" s="194"/>
      <c r="AE588" s="194"/>
      <c r="AF588" s="194"/>
      <c r="AG588" s="194"/>
      <c r="AH588" s="194"/>
      <c r="AI588" s="194"/>
      <c r="AJ588" s="194"/>
      <c r="AK588" s="194"/>
      <c r="AL588" s="194"/>
      <c r="AM588" s="194"/>
      <c r="AN588" s="194"/>
      <c r="AO588" s="194"/>
      <c r="AP588" s="194"/>
      <c r="AQ588" s="194"/>
      <c r="AR588" s="194"/>
      <c r="AS588" s="194"/>
      <c r="AT588" s="194"/>
      <c r="AU588" s="194"/>
      <c r="AV588" s="194"/>
      <c r="AW588" s="194"/>
      <c r="AX588" s="194"/>
      <c r="AY588" s="194"/>
      <c r="AZ588" s="194"/>
      <c r="BA588" s="194"/>
      <c r="BB588" s="194"/>
      <c r="BC588" s="194"/>
      <c r="BD588" s="194"/>
      <c r="BE588" s="194"/>
      <c r="BF588" s="194"/>
      <c r="BG588" s="194"/>
      <c r="BH588" s="194"/>
      <c r="BI588" s="194"/>
      <c r="BJ588" s="194"/>
    </row>
    <row r="589" spans="1:62" s="197" customFormat="1">
      <c r="A589" s="333"/>
      <c r="B589" s="333"/>
      <c r="C589" s="333"/>
      <c r="D589" s="333"/>
      <c r="E589" s="333" t="s">
        <v>1265</v>
      </c>
      <c r="F589" s="334">
        <v>0</v>
      </c>
      <c r="G589" s="333" t="s">
        <v>1266</v>
      </c>
      <c r="H589" s="334">
        <v>0</v>
      </c>
      <c r="I589" s="333" t="s">
        <v>1267</v>
      </c>
      <c r="J589" s="334">
        <v>0</v>
      </c>
      <c r="K589" s="194"/>
      <c r="L589" s="194"/>
      <c r="M589" s="194"/>
      <c r="N589" s="194"/>
      <c r="O589" s="194"/>
      <c r="P589" s="194"/>
      <c r="Q589" s="194"/>
      <c r="R589" s="194"/>
      <c r="S589" s="194"/>
      <c r="T589" s="194"/>
      <c r="U589" s="194"/>
      <c r="V589" s="194"/>
      <c r="W589" s="194"/>
      <c r="X589" s="194"/>
      <c r="Y589" s="194"/>
      <c r="Z589" s="194"/>
      <c r="AA589" s="194"/>
      <c r="AB589" s="194"/>
      <c r="AC589" s="194"/>
      <c r="AD589" s="194"/>
      <c r="AE589" s="194"/>
      <c r="AF589" s="194"/>
      <c r="AG589" s="194"/>
      <c r="AH589" s="194"/>
      <c r="AI589" s="194"/>
      <c r="AJ589" s="194"/>
      <c r="AK589" s="194"/>
      <c r="AL589" s="194"/>
      <c r="AM589" s="194"/>
      <c r="AN589" s="194"/>
      <c r="AO589" s="194"/>
      <c r="AP589" s="194"/>
      <c r="AQ589" s="194"/>
      <c r="AR589" s="194"/>
      <c r="AS589" s="194"/>
      <c r="AT589" s="194"/>
      <c r="AU589" s="194"/>
      <c r="AV589" s="194"/>
      <c r="AW589" s="194"/>
      <c r="AX589" s="194"/>
      <c r="AY589" s="194"/>
      <c r="AZ589" s="194"/>
      <c r="BA589" s="194"/>
      <c r="BB589" s="194"/>
      <c r="BC589" s="194"/>
      <c r="BD589" s="194"/>
      <c r="BE589" s="194"/>
      <c r="BF589" s="194"/>
      <c r="BG589" s="194"/>
      <c r="BH589" s="194"/>
      <c r="BI589" s="194"/>
      <c r="BJ589" s="194"/>
    </row>
    <row r="590" spans="1:62" s="197" customFormat="1">
      <c r="A590" s="333"/>
      <c r="B590" s="333"/>
      <c r="C590" s="333"/>
      <c r="D590" s="333"/>
      <c r="E590" s="333" t="s">
        <v>1268</v>
      </c>
      <c r="F590" s="334">
        <v>1615.8</v>
      </c>
      <c r="G590" s="333"/>
      <c r="H590" s="434" t="s">
        <v>1269</v>
      </c>
      <c r="I590" s="434"/>
      <c r="J590" s="334">
        <v>7615.8</v>
      </c>
      <c r="K590" s="194"/>
      <c r="L590" s="194"/>
      <c r="M590" s="194"/>
      <c r="N590" s="194"/>
      <c r="O590" s="194"/>
      <c r="P590" s="194"/>
      <c r="Q590" s="194"/>
      <c r="R590" s="194"/>
      <c r="S590" s="194"/>
      <c r="T590" s="194"/>
      <c r="U590" s="194"/>
      <c r="V590" s="194"/>
      <c r="W590" s="194"/>
      <c r="X590" s="194"/>
      <c r="Y590" s="194"/>
      <c r="Z590" s="194"/>
      <c r="AA590" s="194"/>
      <c r="AB590" s="194"/>
      <c r="AC590" s="194"/>
      <c r="AD590" s="194"/>
      <c r="AE590" s="194"/>
      <c r="AF590" s="194"/>
      <c r="AG590" s="194"/>
      <c r="AH590" s="194"/>
      <c r="AI590" s="194"/>
      <c r="AJ590" s="194"/>
      <c r="AK590" s="194"/>
      <c r="AL590" s="194"/>
      <c r="AM590" s="194"/>
      <c r="AN590" s="194"/>
      <c r="AO590" s="194"/>
      <c r="AP590" s="194"/>
      <c r="AQ590" s="194"/>
      <c r="AR590" s="194"/>
      <c r="AS590" s="194"/>
      <c r="AT590" s="194"/>
      <c r="AU590" s="194"/>
      <c r="AV590" s="194"/>
      <c r="AW590" s="194"/>
      <c r="AX590" s="194"/>
      <c r="AY590" s="194"/>
      <c r="AZ590" s="194"/>
      <c r="BA590" s="194"/>
      <c r="BB590" s="194"/>
      <c r="BC590" s="194"/>
      <c r="BD590" s="194"/>
      <c r="BE590" s="194"/>
      <c r="BF590" s="194"/>
      <c r="BG590" s="194"/>
      <c r="BH590" s="194"/>
      <c r="BI590" s="194"/>
      <c r="BJ590" s="194"/>
    </row>
    <row r="591" spans="1:62" s="197" customFormat="1" ht="30" customHeight="1" thickBot="1">
      <c r="A591" s="335"/>
      <c r="B591" s="335"/>
      <c r="C591" s="335"/>
      <c r="D591" s="335"/>
      <c r="E591" s="335"/>
      <c r="F591" s="335"/>
      <c r="G591" s="335" t="s">
        <v>1270</v>
      </c>
      <c r="H591" s="336">
        <v>1</v>
      </c>
      <c r="I591" s="335" t="s">
        <v>1271</v>
      </c>
      <c r="J591" s="337">
        <v>7615.8</v>
      </c>
      <c r="K591" s="194"/>
      <c r="L591" s="194"/>
      <c r="M591" s="194"/>
      <c r="N591" s="194"/>
      <c r="O591" s="194"/>
      <c r="P591" s="194"/>
      <c r="Q591" s="194"/>
      <c r="R591" s="194"/>
      <c r="S591" s="194"/>
      <c r="T591" s="194"/>
      <c r="U591" s="194"/>
      <c r="V591" s="194"/>
      <c r="W591" s="194"/>
      <c r="X591" s="194"/>
      <c r="Y591" s="194"/>
      <c r="Z591" s="194"/>
      <c r="AA591" s="194"/>
      <c r="AB591" s="194"/>
      <c r="AC591" s="194"/>
      <c r="AD591" s="194"/>
      <c r="AE591" s="194"/>
      <c r="AF591" s="194"/>
      <c r="AG591" s="194"/>
      <c r="AH591" s="194"/>
      <c r="AI591" s="194"/>
      <c r="AJ591" s="194"/>
      <c r="AK591" s="194"/>
      <c r="AL591" s="194"/>
      <c r="AM591" s="194"/>
      <c r="AN591" s="194"/>
      <c r="AO591" s="194"/>
      <c r="AP591" s="194"/>
      <c r="AQ591" s="194"/>
      <c r="AR591" s="194"/>
      <c r="AS591" s="194"/>
      <c r="AT591" s="194"/>
      <c r="AU591" s="194"/>
      <c r="AV591" s="194"/>
      <c r="AW591" s="194"/>
      <c r="AX591" s="194"/>
      <c r="AY591" s="194"/>
      <c r="AZ591" s="194"/>
      <c r="BA591" s="194"/>
      <c r="BB591" s="194"/>
      <c r="BC591" s="194"/>
      <c r="BD591" s="194"/>
      <c r="BE591" s="194"/>
      <c r="BF591" s="194"/>
      <c r="BG591" s="194"/>
      <c r="BH591" s="194"/>
      <c r="BI591" s="194"/>
      <c r="BJ591" s="194"/>
    </row>
    <row r="592" spans="1:62" s="197" customFormat="1" ht="0.95" customHeight="1" thickTop="1">
      <c r="A592" s="338"/>
      <c r="B592" s="338"/>
      <c r="C592" s="338"/>
      <c r="D592" s="338"/>
      <c r="E592" s="338"/>
      <c r="F592" s="338"/>
      <c r="G592" s="338"/>
      <c r="H592" s="338"/>
      <c r="I592" s="338"/>
      <c r="J592" s="338"/>
      <c r="K592" s="194"/>
      <c r="L592" s="194"/>
      <c r="M592" s="194"/>
      <c r="N592" s="194"/>
      <c r="O592" s="194"/>
      <c r="P592" s="194"/>
      <c r="Q592" s="194"/>
      <c r="R592" s="194"/>
      <c r="S592" s="194"/>
      <c r="T592" s="194"/>
      <c r="U592" s="194"/>
      <c r="V592" s="194"/>
      <c r="W592" s="194"/>
      <c r="X592" s="194"/>
      <c r="Y592" s="194"/>
      <c r="Z592" s="194"/>
      <c r="AA592" s="194"/>
      <c r="AB592" s="194"/>
      <c r="AC592" s="194"/>
      <c r="AD592" s="194"/>
      <c r="AE592" s="194"/>
      <c r="AF592" s="194"/>
      <c r="AG592" s="194"/>
      <c r="AH592" s="194"/>
      <c r="AI592" s="194"/>
      <c r="AJ592" s="194"/>
      <c r="AK592" s="194"/>
      <c r="AL592" s="194"/>
      <c r="AM592" s="194"/>
      <c r="AN592" s="194"/>
      <c r="AO592" s="194"/>
      <c r="AP592" s="194"/>
      <c r="AQ592" s="194"/>
      <c r="AR592" s="194"/>
      <c r="AS592" s="194"/>
      <c r="AT592" s="194"/>
      <c r="AU592" s="194"/>
      <c r="AV592" s="194"/>
      <c r="AW592" s="194"/>
      <c r="AX592" s="194"/>
      <c r="AY592" s="194"/>
      <c r="AZ592" s="194"/>
      <c r="BA592" s="194"/>
      <c r="BB592" s="194"/>
      <c r="BC592" s="194"/>
      <c r="BD592" s="194"/>
      <c r="BE592" s="194"/>
      <c r="BF592" s="194"/>
      <c r="BG592" s="194"/>
      <c r="BH592" s="194"/>
      <c r="BI592" s="194"/>
      <c r="BJ592" s="194"/>
    </row>
    <row r="593" spans="1:62" s="197" customFormat="1" ht="18" customHeight="1">
      <c r="A593" s="320"/>
      <c r="B593" s="321" t="s">
        <v>151</v>
      </c>
      <c r="C593" s="320" t="s">
        <v>152</v>
      </c>
      <c r="D593" s="320" t="s">
        <v>120</v>
      </c>
      <c r="E593" s="435" t="s">
        <v>386</v>
      </c>
      <c r="F593" s="435"/>
      <c r="G593" s="322" t="s">
        <v>153</v>
      </c>
      <c r="H593" s="321" t="s">
        <v>154</v>
      </c>
      <c r="I593" s="321" t="s">
        <v>1025</v>
      </c>
      <c r="J593" s="344" t="s">
        <v>157</v>
      </c>
      <c r="K593" s="194"/>
      <c r="L593" s="194"/>
      <c r="M593" s="194"/>
      <c r="N593" s="194"/>
      <c r="O593" s="194"/>
      <c r="P593" s="194"/>
      <c r="Q593" s="194"/>
      <c r="R593" s="194"/>
      <c r="S593" s="194"/>
      <c r="T593" s="194"/>
      <c r="U593" s="194"/>
      <c r="V593" s="194"/>
      <c r="W593" s="194"/>
      <c r="X593" s="194"/>
      <c r="Y593" s="194"/>
      <c r="Z593" s="194"/>
      <c r="AA593" s="194"/>
      <c r="AB593" s="194"/>
      <c r="AC593" s="194"/>
      <c r="AD593" s="194"/>
      <c r="AE593" s="194"/>
      <c r="AF593" s="194"/>
      <c r="AG593" s="194"/>
      <c r="AH593" s="194"/>
      <c r="AI593" s="194"/>
      <c r="AJ593" s="194"/>
      <c r="AK593" s="194"/>
      <c r="AL593" s="194"/>
      <c r="AM593" s="194"/>
      <c r="AN593" s="194"/>
      <c r="AO593" s="194"/>
      <c r="AP593" s="194"/>
      <c r="AQ593" s="194"/>
      <c r="AR593" s="194"/>
      <c r="AS593" s="194"/>
      <c r="AT593" s="194"/>
      <c r="AU593" s="194"/>
      <c r="AV593" s="194"/>
      <c r="AW593" s="194"/>
      <c r="AX593" s="194"/>
      <c r="AY593" s="194"/>
      <c r="AZ593" s="194"/>
      <c r="BA593" s="194"/>
      <c r="BB593" s="194"/>
      <c r="BC593" s="194"/>
      <c r="BD593" s="194"/>
      <c r="BE593" s="194"/>
      <c r="BF593" s="194"/>
      <c r="BG593" s="194"/>
      <c r="BH593" s="194"/>
      <c r="BI593" s="194"/>
      <c r="BJ593" s="194"/>
    </row>
    <row r="594" spans="1:62" s="197" customFormat="1" ht="26.1" customHeight="1">
      <c r="A594" s="323" t="s">
        <v>1264</v>
      </c>
      <c r="B594" s="324" t="s">
        <v>358</v>
      </c>
      <c r="C594" s="323" t="s">
        <v>339</v>
      </c>
      <c r="D594" s="323" t="s">
        <v>359</v>
      </c>
      <c r="E594" s="438" t="s">
        <v>394</v>
      </c>
      <c r="F594" s="438"/>
      <c r="G594" s="325" t="s">
        <v>204</v>
      </c>
      <c r="H594" s="326">
        <v>1</v>
      </c>
      <c r="I594" s="327">
        <v>14000</v>
      </c>
      <c r="J594" s="345">
        <v>14000</v>
      </c>
      <c r="K594" s="194"/>
      <c r="L594" s="194"/>
      <c r="M594" s="194"/>
      <c r="N594" s="194"/>
      <c r="O594" s="194"/>
      <c r="P594" s="194"/>
      <c r="Q594" s="194"/>
      <c r="R594" s="194"/>
      <c r="S594" s="194"/>
      <c r="T594" s="194"/>
      <c r="U594" s="194"/>
      <c r="V594" s="194"/>
      <c r="W594" s="194"/>
      <c r="X594" s="194"/>
      <c r="Y594" s="194"/>
      <c r="Z594" s="194"/>
      <c r="AA594" s="194"/>
      <c r="AB594" s="194"/>
      <c r="AC594" s="194"/>
      <c r="AD594" s="194"/>
      <c r="AE594" s="194"/>
      <c r="AF594" s="194"/>
      <c r="AG594" s="194"/>
      <c r="AH594" s="194"/>
      <c r="AI594" s="194"/>
      <c r="AJ594" s="194"/>
      <c r="AK594" s="194"/>
      <c r="AL594" s="194"/>
      <c r="AM594" s="194"/>
      <c r="AN594" s="194"/>
      <c r="AO594" s="194"/>
      <c r="AP594" s="194"/>
      <c r="AQ594" s="194"/>
      <c r="AR594" s="194"/>
      <c r="AS594" s="194"/>
      <c r="AT594" s="194"/>
      <c r="AU594" s="194"/>
      <c r="AV594" s="194"/>
      <c r="AW594" s="194"/>
      <c r="AX594" s="194"/>
      <c r="AY594" s="194"/>
      <c r="AZ594" s="194"/>
      <c r="BA594" s="194"/>
      <c r="BB594" s="194"/>
      <c r="BC594" s="194"/>
      <c r="BD594" s="194"/>
      <c r="BE594" s="194"/>
      <c r="BF594" s="194"/>
      <c r="BG594" s="194"/>
      <c r="BH594" s="194"/>
      <c r="BI594" s="194"/>
      <c r="BJ594" s="194"/>
    </row>
    <row r="595" spans="1:62" s="197" customFormat="1">
      <c r="A595" s="333"/>
      <c r="B595" s="333"/>
      <c r="C595" s="333"/>
      <c r="D595" s="333"/>
      <c r="E595" s="333" t="s">
        <v>1265</v>
      </c>
      <c r="F595" s="334">
        <v>0</v>
      </c>
      <c r="G595" s="333" t="s">
        <v>1266</v>
      </c>
      <c r="H595" s="334">
        <v>0</v>
      </c>
      <c r="I595" s="333" t="s">
        <v>1267</v>
      </c>
      <c r="J595" s="334">
        <v>0</v>
      </c>
      <c r="K595" s="194"/>
      <c r="L595" s="194"/>
      <c r="M595" s="194"/>
      <c r="N595" s="194"/>
      <c r="O595" s="194"/>
      <c r="P595" s="194"/>
      <c r="Q595" s="194"/>
      <c r="R595" s="194"/>
      <c r="S595" s="194"/>
      <c r="T595" s="194"/>
      <c r="U595" s="194"/>
      <c r="V595" s="194"/>
      <c r="W595" s="194"/>
      <c r="X595" s="194"/>
      <c r="Y595" s="194"/>
      <c r="Z595" s="194"/>
      <c r="AA595" s="194"/>
      <c r="AB595" s="194"/>
      <c r="AC595" s="194"/>
      <c r="AD595" s="194"/>
      <c r="AE595" s="194"/>
      <c r="AF595" s="194"/>
      <c r="AG595" s="194"/>
      <c r="AH595" s="194"/>
      <c r="AI595" s="194"/>
      <c r="AJ595" s="194"/>
      <c r="AK595" s="194"/>
      <c r="AL595" s="194"/>
      <c r="AM595" s="194"/>
      <c r="AN595" s="194"/>
      <c r="AO595" s="194"/>
      <c r="AP595" s="194"/>
      <c r="AQ595" s="194"/>
      <c r="AR595" s="194"/>
      <c r="AS595" s="194"/>
      <c r="AT595" s="194"/>
      <c r="AU595" s="194"/>
      <c r="AV595" s="194"/>
      <c r="AW595" s="194"/>
      <c r="AX595" s="194"/>
      <c r="AY595" s="194"/>
      <c r="AZ595" s="194"/>
      <c r="BA595" s="194"/>
      <c r="BB595" s="194"/>
      <c r="BC595" s="194"/>
      <c r="BD595" s="194"/>
      <c r="BE595" s="194"/>
      <c r="BF595" s="194"/>
      <c r="BG595" s="194"/>
      <c r="BH595" s="194"/>
      <c r="BI595" s="194"/>
      <c r="BJ595" s="194"/>
    </row>
    <row r="596" spans="1:62" s="197" customFormat="1">
      <c r="A596" s="333"/>
      <c r="B596" s="333"/>
      <c r="C596" s="333"/>
      <c r="D596" s="333"/>
      <c r="E596" s="333" t="s">
        <v>1268</v>
      </c>
      <c r="F596" s="334">
        <v>3770.2</v>
      </c>
      <c r="G596" s="333"/>
      <c r="H596" s="434" t="s">
        <v>1269</v>
      </c>
      <c r="I596" s="434"/>
      <c r="J596" s="334">
        <v>17770.2</v>
      </c>
      <c r="K596" s="194"/>
      <c r="L596" s="194"/>
      <c r="M596" s="194"/>
      <c r="N596" s="194"/>
      <c r="O596" s="194"/>
      <c r="P596" s="194"/>
      <c r="Q596" s="194"/>
      <c r="R596" s="194"/>
      <c r="S596" s="194"/>
      <c r="T596" s="194"/>
      <c r="U596" s="194"/>
      <c r="V596" s="194"/>
      <c r="W596" s="194"/>
      <c r="X596" s="194"/>
      <c r="Y596" s="194"/>
      <c r="Z596" s="194"/>
      <c r="AA596" s="194"/>
      <c r="AB596" s="194"/>
      <c r="AC596" s="194"/>
      <c r="AD596" s="194"/>
      <c r="AE596" s="194"/>
      <c r="AF596" s="194"/>
      <c r="AG596" s="194"/>
      <c r="AH596" s="194"/>
      <c r="AI596" s="194"/>
      <c r="AJ596" s="194"/>
      <c r="AK596" s="194"/>
      <c r="AL596" s="194"/>
      <c r="AM596" s="194"/>
      <c r="AN596" s="194"/>
      <c r="AO596" s="194"/>
      <c r="AP596" s="194"/>
      <c r="AQ596" s="194"/>
      <c r="AR596" s="194"/>
      <c r="AS596" s="194"/>
      <c r="AT596" s="194"/>
      <c r="AU596" s="194"/>
      <c r="AV596" s="194"/>
      <c r="AW596" s="194"/>
      <c r="AX596" s="194"/>
      <c r="AY596" s="194"/>
      <c r="AZ596" s="194"/>
      <c r="BA596" s="194"/>
      <c r="BB596" s="194"/>
      <c r="BC596" s="194"/>
      <c r="BD596" s="194"/>
      <c r="BE596" s="194"/>
      <c r="BF596" s="194"/>
      <c r="BG596" s="194"/>
      <c r="BH596" s="194"/>
      <c r="BI596" s="194"/>
      <c r="BJ596" s="194"/>
    </row>
    <row r="597" spans="1:62" s="197" customFormat="1" ht="30" customHeight="1" thickBot="1">
      <c r="A597" s="335"/>
      <c r="B597" s="335"/>
      <c r="C597" s="335"/>
      <c r="D597" s="335"/>
      <c r="E597" s="335"/>
      <c r="F597" s="335"/>
      <c r="G597" s="335" t="s">
        <v>1270</v>
      </c>
      <c r="H597" s="336">
        <v>1</v>
      </c>
      <c r="I597" s="335" t="s">
        <v>1271</v>
      </c>
      <c r="J597" s="337">
        <v>17770.2</v>
      </c>
      <c r="K597" s="194"/>
      <c r="L597" s="194"/>
      <c r="M597" s="194"/>
      <c r="N597" s="194"/>
      <c r="O597" s="194"/>
      <c r="P597" s="194"/>
      <c r="Q597" s="194"/>
      <c r="R597" s="194"/>
      <c r="S597" s="194"/>
      <c r="T597" s="194"/>
      <c r="U597" s="194"/>
      <c r="V597" s="194"/>
      <c r="W597" s="194"/>
      <c r="X597" s="194"/>
      <c r="Y597" s="194"/>
      <c r="Z597" s="194"/>
      <c r="AA597" s="194"/>
      <c r="AB597" s="194"/>
      <c r="AC597" s="194"/>
      <c r="AD597" s="194"/>
      <c r="AE597" s="194"/>
      <c r="AF597" s="194"/>
      <c r="AG597" s="194"/>
      <c r="AH597" s="194"/>
      <c r="AI597" s="194"/>
      <c r="AJ597" s="194"/>
      <c r="AK597" s="194"/>
      <c r="AL597" s="194"/>
      <c r="AM597" s="194"/>
      <c r="AN597" s="194"/>
      <c r="AO597" s="194"/>
      <c r="AP597" s="194"/>
      <c r="AQ597" s="194"/>
      <c r="AR597" s="194"/>
      <c r="AS597" s="194"/>
      <c r="AT597" s="194"/>
      <c r="AU597" s="194"/>
      <c r="AV597" s="194"/>
      <c r="AW597" s="194"/>
      <c r="AX597" s="194"/>
      <c r="AY597" s="194"/>
      <c r="AZ597" s="194"/>
      <c r="BA597" s="194"/>
      <c r="BB597" s="194"/>
      <c r="BC597" s="194"/>
      <c r="BD597" s="194"/>
      <c r="BE597" s="194"/>
      <c r="BF597" s="194"/>
      <c r="BG597" s="194"/>
      <c r="BH597" s="194"/>
      <c r="BI597" s="194"/>
      <c r="BJ597" s="194"/>
    </row>
    <row r="598" spans="1:62" s="197" customFormat="1" ht="0.95" customHeight="1" thickTop="1">
      <c r="A598" s="338"/>
      <c r="B598" s="338"/>
      <c r="C598" s="338"/>
      <c r="D598" s="338"/>
      <c r="E598" s="338"/>
      <c r="F598" s="338"/>
      <c r="G598" s="338"/>
      <c r="H598" s="338"/>
      <c r="I598" s="338"/>
      <c r="J598" s="338"/>
      <c r="K598" s="194"/>
      <c r="L598" s="194"/>
      <c r="M598" s="194"/>
      <c r="N598" s="194"/>
      <c r="O598" s="194"/>
      <c r="P598" s="194"/>
      <c r="Q598" s="194"/>
      <c r="R598" s="194"/>
      <c r="S598" s="194"/>
      <c r="T598" s="194"/>
      <c r="U598" s="194"/>
      <c r="V598" s="194"/>
      <c r="W598" s="194"/>
      <c r="X598" s="194"/>
      <c r="Y598" s="194"/>
      <c r="Z598" s="194"/>
      <c r="AA598" s="194"/>
      <c r="AB598" s="194"/>
      <c r="AC598" s="194"/>
      <c r="AD598" s="194"/>
      <c r="AE598" s="194"/>
      <c r="AF598" s="194"/>
      <c r="AG598" s="194"/>
      <c r="AH598" s="194"/>
      <c r="AI598" s="194"/>
      <c r="AJ598" s="194"/>
      <c r="AK598" s="194"/>
      <c r="AL598" s="194"/>
      <c r="AM598" s="194"/>
      <c r="AN598" s="194"/>
      <c r="AO598" s="194"/>
      <c r="AP598" s="194"/>
      <c r="AQ598" s="194"/>
      <c r="AR598" s="194"/>
      <c r="AS598" s="194"/>
      <c r="AT598" s="194"/>
      <c r="AU598" s="194"/>
      <c r="AV598" s="194"/>
      <c r="AW598" s="194"/>
      <c r="AX598" s="194"/>
      <c r="AY598" s="194"/>
      <c r="AZ598" s="194"/>
      <c r="BA598" s="194"/>
      <c r="BB598" s="194"/>
      <c r="BC598" s="194"/>
      <c r="BD598" s="194"/>
      <c r="BE598" s="194"/>
      <c r="BF598" s="194"/>
      <c r="BG598" s="194"/>
      <c r="BH598" s="194"/>
      <c r="BI598" s="194"/>
      <c r="BJ598" s="194"/>
    </row>
    <row r="599" spans="1:62" s="197" customFormat="1" ht="18" customHeight="1">
      <c r="A599" s="320"/>
      <c r="B599" s="321" t="s">
        <v>151</v>
      </c>
      <c r="C599" s="320" t="s">
        <v>152</v>
      </c>
      <c r="D599" s="320" t="s">
        <v>120</v>
      </c>
      <c r="E599" s="435" t="s">
        <v>386</v>
      </c>
      <c r="F599" s="435"/>
      <c r="G599" s="322" t="s">
        <v>153</v>
      </c>
      <c r="H599" s="321" t="s">
        <v>154</v>
      </c>
      <c r="I599" s="321" t="s">
        <v>1025</v>
      </c>
      <c r="J599" s="344" t="s">
        <v>157</v>
      </c>
      <c r="K599" s="194"/>
      <c r="L599" s="194"/>
      <c r="M599" s="194"/>
      <c r="N599" s="194"/>
      <c r="O599" s="194"/>
      <c r="P599" s="194"/>
      <c r="Q599" s="194"/>
      <c r="R599" s="194"/>
      <c r="S599" s="194"/>
      <c r="T599" s="194"/>
      <c r="U599" s="194"/>
      <c r="V599" s="194"/>
      <c r="W599" s="194"/>
      <c r="X599" s="194"/>
      <c r="Y599" s="194"/>
      <c r="Z599" s="194"/>
      <c r="AA599" s="194"/>
      <c r="AB599" s="194"/>
      <c r="AC599" s="194"/>
      <c r="AD599" s="194"/>
      <c r="AE599" s="194"/>
      <c r="AF599" s="194"/>
      <c r="AG599" s="194"/>
      <c r="AH599" s="194"/>
      <c r="AI599" s="194"/>
      <c r="AJ599" s="194"/>
      <c r="AK599" s="194"/>
      <c r="AL599" s="194"/>
      <c r="AM599" s="194"/>
      <c r="AN599" s="194"/>
      <c r="AO599" s="194"/>
      <c r="AP599" s="194"/>
      <c r="AQ599" s="194"/>
      <c r="AR599" s="194"/>
      <c r="AS599" s="194"/>
      <c r="AT599" s="194"/>
      <c r="AU599" s="194"/>
      <c r="AV599" s="194"/>
      <c r="AW599" s="194"/>
      <c r="AX599" s="194"/>
      <c r="AY599" s="194"/>
      <c r="AZ599" s="194"/>
      <c r="BA599" s="194"/>
      <c r="BB599" s="194"/>
      <c r="BC599" s="194"/>
      <c r="BD599" s="194"/>
      <c r="BE599" s="194"/>
      <c r="BF599" s="194"/>
      <c r="BG599" s="194"/>
      <c r="BH599" s="194"/>
      <c r="BI599" s="194"/>
      <c r="BJ599" s="194"/>
    </row>
    <row r="600" spans="1:62" s="197" customFormat="1" ht="39" customHeight="1">
      <c r="A600" s="323" t="s">
        <v>1264</v>
      </c>
      <c r="B600" s="324" t="s">
        <v>361</v>
      </c>
      <c r="C600" s="323" t="s">
        <v>339</v>
      </c>
      <c r="D600" s="323" t="s">
        <v>362</v>
      </c>
      <c r="E600" s="438" t="s">
        <v>394</v>
      </c>
      <c r="F600" s="438"/>
      <c r="G600" s="325" t="s">
        <v>204</v>
      </c>
      <c r="H600" s="326">
        <v>1</v>
      </c>
      <c r="I600" s="327">
        <v>18000</v>
      </c>
      <c r="J600" s="345">
        <v>18000</v>
      </c>
      <c r="K600" s="194"/>
      <c r="L600" s="194"/>
      <c r="M600" s="194"/>
      <c r="N600" s="194"/>
      <c r="O600" s="194"/>
      <c r="P600" s="194"/>
      <c r="Q600" s="194"/>
      <c r="R600" s="194"/>
      <c r="S600" s="194"/>
      <c r="T600" s="194"/>
      <c r="U600" s="194"/>
      <c r="V600" s="194"/>
      <c r="W600" s="194"/>
      <c r="X600" s="194"/>
      <c r="Y600" s="194"/>
      <c r="Z600" s="194"/>
      <c r="AA600" s="194"/>
      <c r="AB600" s="194"/>
      <c r="AC600" s="194"/>
      <c r="AD600" s="194"/>
      <c r="AE600" s="194"/>
      <c r="AF600" s="194"/>
      <c r="AG600" s="194"/>
      <c r="AH600" s="194"/>
      <c r="AI600" s="194"/>
      <c r="AJ600" s="194"/>
      <c r="AK600" s="194"/>
      <c r="AL600" s="194"/>
      <c r="AM600" s="194"/>
      <c r="AN600" s="194"/>
      <c r="AO600" s="194"/>
      <c r="AP600" s="194"/>
      <c r="AQ600" s="194"/>
      <c r="AR600" s="194"/>
      <c r="AS600" s="194"/>
      <c r="AT600" s="194"/>
      <c r="AU600" s="194"/>
      <c r="AV600" s="194"/>
      <c r="AW600" s="194"/>
      <c r="AX600" s="194"/>
      <c r="AY600" s="194"/>
      <c r="AZ600" s="194"/>
      <c r="BA600" s="194"/>
      <c r="BB600" s="194"/>
      <c r="BC600" s="194"/>
      <c r="BD600" s="194"/>
      <c r="BE600" s="194"/>
      <c r="BF600" s="194"/>
      <c r="BG600" s="194"/>
      <c r="BH600" s="194"/>
      <c r="BI600" s="194"/>
      <c r="BJ600" s="194"/>
    </row>
    <row r="601" spans="1:62" s="197" customFormat="1">
      <c r="A601" s="333"/>
      <c r="B601" s="333"/>
      <c r="C601" s="333"/>
      <c r="D601" s="333"/>
      <c r="E601" s="333" t="s">
        <v>1265</v>
      </c>
      <c r="F601" s="334">
        <v>0</v>
      </c>
      <c r="G601" s="333" t="s">
        <v>1266</v>
      </c>
      <c r="H601" s="334">
        <v>0</v>
      </c>
      <c r="I601" s="333" t="s">
        <v>1267</v>
      </c>
      <c r="J601" s="334">
        <v>0</v>
      </c>
      <c r="K601" s="194"/>
      <c r="L601" s="194"/>
      <c r="M601" s="194"/>
      <c r="N601" s="194"/>
      <c r="O601" s="194"/>
      <c r="P601" s="194"/>
      <c r="Q601" s="194"/>
      <c r="R601" s="194"/>
      <c r="S601" s="194"/>
      <c r="T601" s="194"/>
      <c r="U601" s="194"/>
      <c r="V601" s="194"/>
      <c r="W601" s="194"/>
      <c r="X601" s="194"/>
      <c r="Y601" s="194"/>
      <c r="Z601" s="194"/>
      <c r="AA601" s="194"/>
      <c r="AB601" s="194"/>
      <c r="AC601" s="194"/>
      <c r="AD601" s="194"/>
      <c r="AE601" s="194"/>
      <c r="AF601" s="194"/>
      <c r="AG601" s="194"/>
      <c r="AH601" s="194"/>
      <c r="AI601" s="194"/>
      <c r="AJ601" s="194"/>
      <c r="AK601" s="194"/>
      <c r="AL601" s="194"/>
      <c r="AM601" s="194"/>
      <c r="AN601" s="194"/>
      <c r="AO601" s="194"/>
      <c r="AP601" s="194"/>
      <c r="AQ601" s="194"/>
      <c r="AR601" s="194"/>
      <c r="AS601" s="194"/>
      <c r="AT601" s="194"/>
      <c r="AU601" s="194"/>
      <c r="AV601" s="194"/>
      <c r="AW601" s="194"/>
      <c r="AX601" s="194"/>
      <c r="AY601" s="194"/>
      <c r="AZ601" s="194"/>
      <c r="BA601" s="194"/>
      <c r="BB601" s="194"/>
      <c r="BC601" s="194"/>
      <c r="BD601" s="194"/>
      <c r="BE601" s="194"/>
      <c r="BF601" s="194"/>
      <c r="BG601" s="194"/>
      <c r="BH601" s="194"/>
      <c r="BI601" s="194"/>
      <c r="BJ601" s="194"/>
    </row>
    <row r="602" spans="1:62" s="197" customFormat="1">
      <c r="A602" s="333"/>
      <c r="B602" s="333"/>
      <c r="C602" s="333"/>
      <c r="D602" s="333"/>
      <c r="E602" s="333" t="s">
        <v>1268</v>
      </c>
      <c r="F602" s="334">
        <v>4847.3999999999996</v>
      </c>
      <c r="G602" s="333"/>
      <c r="H602" s="434" t="s">
        <v>1269</v>
      </c>
      <c r="I602" s="434"/>
      <c r="J602" s="334">
        <v>22847.4</v>
      </c>
      <c r="K602" s="194"/>
      <c r="L602" s="194"/>
      <c r="M602" s="194"/>
      <c r="N602" s="194"/>
      <c r="O602" s="194"/>
      <c r="P602" s="194"/>
      <c r="Q602" s="194"/>
      <c r="R602" s="194"/>
      <c r="S602" s="194"/>
      <c r="T602" s="194"/>
      <c r="U602" s="194"/>
      <c r="V602" s="194"/>
      <c r="W602" s="194"/>
      <c r="X602" s="194"/>
      <c r="Y602" s="194"/>
      <c r="Z602" s="194"/>
      <c r="AA602" s="194"/>
      <c r="AB602" s="194"/>
      <c r="AC602" s="194"/>
      <c r="AD602" s="194"/>
      <c r="AE602" s="194"/>
      <c r="AF602" s="194"/>
      <c r="AG602" s="194"/>
      <c r="AH602" s="194"/>
      <c r="AI602" s="194"/>
      <c r="AJ602" s="194"/>
      <c r="AK602" s="194"/>
      <c r="AL602" s="194"/>
      <c r="AM602" s="194"/>
      <c r="AN602" s="194"/>
      <c r="AO602" s="194"/>
      <c r="AP602" s="194"/>
      <c r="AQ602" s="194"/>
      <c r="AR602" s="194"/>
      <c r="AS602" s="194"/>
      <c r="AT602" s="194"/>
      <c r="AU602" s="194"/>
      <c r="AV602" s="194"/>
      <c r="AW602" s="194"/>
      <c r="AX602" s="194"/>
      <c r="AY602" s="194"/>
      <c r="AZ602" s="194"/>
      <c r="BA602" s="194"/>
      <c r="BB602" s="194"/>
      <c r="BC602" s="194"/>
      <c r="BD602" s="194"/>
      <c r="BE602" s="194"/>
      <c r="BF602" s="194"/>
      <c r="BG602" s="194"/>
      <c r="BH602" s="194"/>
      <c r="BI602" s="194"/>
      <c r="BJ602" s="194"/>
    </row>
    <row r="603" spans="1:62" s="197" customFormat="1" ht="30" customHeight="1" thickBot="1">
      <c r="A603" s="335"/>
      <c r="B603" s="335"/>
      <c r="C603" s="335"/>
      <c r="D603" s="335"/>
      <c r="E603" s="335"/>
      <c r="F603" s="335"/>
      <c r="G603" s="335" t="s">
        <v>1270</v>
      </c>
      <c r="H603" s="336">
        <v>1</v>
      </c>
      <c r="I603" s="335" t="s">
        <v>1271</v>
      </c>
      <c r="J603" s="337">
        <v>22847.4</v>
      </c>
      <c r="K603" s="194"/>
      <c r="L603" s="194"/>
      <c r="M603" s="194"/>
      <c r="N603" s="194"/>
      <c r="O603" s="194"/>
      <c r="P603" s="194"/>
      <c r="Q603" s="194"/>
      <c r="R603" s="194"/>
      <c r="S603" s="194"/>
      <c r="T603" s="194"/>
      <c r="U603" s="194"/>
      <c r="V603" s="194"/>
      <c r="W603" s="194"/>
      <c r="X603" s="194"/>
      <c r="Y603" s="194"/>
      <c r="Z603" s="194"/>
      <c r="AA603" s="194"/>
      <c r="AB603" s="194"/>
      <c r="AC603" s="194"/>
      <c r="AD603" s="194"/>
      <c r="AE603" s="194"/>
      <c r="AF603" s="194"/>
      <c r="AG603" s="194"/>
      <c r="AH603" s="194"/>
      <c r="AI603" s="194"/>
      <c r="AJ603" s="194"/>
      <c r="AK603" s="194"/>
      <c r="AL603" s="194"/>
      <c r="AM603" s="194"/>
      <c r="AN603" s="194"/>
      <c r="AO603" s="194"/>
      <c r="AP603" s="194"/>
      <c r="AQ603" s="194"/>
      <c r="AR603" s="194"/>
      <c r="AS603" s="194"/>
      <c r="AT603" s="194"/>
      <c r="AU603" s="194"/>
      <c r="AV603" s="194"/>
      <c r="AW603" s="194"/>
      <c r="AX603" s="194"/>
      <c r="AY603" s="194"/>
      <c r="AZ603" s="194"/>
      <c r="BA603" s="194"/>
      <c r="BB603" s="194"/>
      <c r="BC603" s="194"/>
      <c r="BD603" s="194"/>
      <c r="BE603" s="194"/>
      <c r="BF603" s="194"/>
      <c r="BG603" s="194"/>
      <c r="BH603" s="194"/>
      <c r="BI603" s="194"/>
      <c r="BJ603" s="194"/>
    </row>
    <row r="604" spans="1:62" s="197" customFormat="1" ht="0.95" customHeight="1" thickTop="1">
      <c r="A604" s="338"/>
      <c r="B604" s="338"/>
      <c r="C604" s="338"/>
      <c r="D604" s="338"/>
      <c r="E604" s="338"/>
      <c r="F604" s="338"/>
      <c r="G604" s="338"/>
      <c r="H604" s="338"/>
      <c r="I604" s="338"/>
      <c r="J604" s="338"/>
      <c r="K604" s="194"/>
      <c r="L604" s="194"/>
      <c r="M604" s="194"/>
      <c r="N604" s="194"/>
      <c r="O604" s="194"/>
      <c r="P604" s="194"/>
      <c r="Q604" s="194"/>
      <c r="R604" s="194"/>
      <c r="S604" s="194"/>
      <c r="T604" s="194"/>
      <c r="U604" s="194"/>
      <c r="V604" s="194"/>
      <c r="W604" s="194"/>
      <c r="X604" s="194"/>
      <c r="Y604" s="194"/>
      <c r="Z604" s="194"/>
      <c r="AA604" s="194"/>
      <c r="AB604" s="194"/>
      <c r="AC604" s="194"/>
      <c r="AD604" s="194"/>
      <c r="AE604" s="194"/>
      <c r="AF604" s="194"/>
      <c r="AG604" s="194"/>
      <c r="AH604" s="194"/>
      <c r="AI604" s="194"/>
      <c r="AJ604" s="194"/>
      <c r="AK604" s="194"/>
      <c r="AL604" s="194"/>
      <c r="AM604" s="194"/>
      <c r="AN604" s="194"/>
      <c r="AO604" s="194"/>
      <c r="AP604" s="194"/>
      <c r="AQ604" s="194"/>
      <c r="AR604" s="194"/>
      <c r="AS604" s="194"/>
      <c r="AT604" s="194"/>
      <c r="AU604" s="194"/>
      <c r="AV604" s="194"/>
      <c r="AW604" s="194"/>
      <c r="AX604" s="194"/>
      <c r="AY604" s="194"/>
      <c r="AZ604" s="194"/>
      <c r="BA604" s="194"/>
      <c r="BB604" s="194"/>
      <c r="BC604" s="194"/>
      <c r="BD604" s="194"/>
      <c r="BE604" s="194"/>
      <c r="BF604" s="194"/>
      <c r="BG604" s="194"/>
      <c r="BH604" s="194"/>
      <c r="BI604" s="194"/>
      <c r="BJ604" s="194"/>
    </row>
    <row r="605" spans="1:62" s="197" customFormat="1" ht="18" customHeight="1">
      <c r="A605" s="320"/>
      <c r="B605" s="321" t="s">
        <v>151</v>
      </c>
      <c r="C605" s="320" t="s">
        <v>152</v>
      </c>
      <c r="D605" s="320" t="s">
        <v>120</v>
      </c>
      <c r="E605" s="435" t="s">
        <v>386</v>
      </c>
      <c r="F605" s="435"/>
      <c r="G605" s="322" t="s">
        <v>153</v>
      </c>
      <c r="H605" s="321" t="s">
        <v>154</v>
      </c>
      <c r="I605" s="321" t="s">
        <v>1025</v>
      </c>
      <c r="J605" s="344" t="s">
        <v>157</v>
      </c>
      <c r="K605" s="194"/>
      <c r="L605" s="194"/>
      <c r="M605" s="194"/>
      <c r="N605" s="194"/>
      <c r="O605" s="194"/>
      <c r="P605" s="194"/>
      <c r="Q605" s="194"/>
      <c r="R605" s="194"/>
      <c r="S605" s="194"/>
      <c r="T605" s="194"/>
      <c r="U605" s="194"/>
      <c r="V605" s="194"/>
      <c r="W605" s="194"/>
      <c r="X605" s="194"/>
      <c r="Y605" s="194"/>
      <c r="Z605" s="194"/>
      <c r="AA605" s="194"/>
      <c r="AB605" s="194"/>
      <c r="AC605" s="194"/>
      <c r="AD605" s="194"/>
      <c r="AE605" s="194"/>
      <c r="AF605" s="194"/>
      <c r="AG605" s="194"/>
      <c r="AH605" s="194"/>
      <c r="AI605" s="194"/>
      <c r="AJ605" s="194"/>
      <c r="AK605" s="194"/>
      <c r="AL605" s="194"/>
      <c r="AM605" s="194"/>
      <c r="AN605" s="194"/>
      <c r="AO605" s="194"/>
      <c r="AP605" s="194"/>
      <c r="AQ605" s="194"/>
      <c r="AR605" s="194"/>
      <c r="AS605" s="194"/>
      <c r="AT605" s="194"/>
      <c r="AU605" s="194"/>
      <c r="AV605" s="194"/>
      <c r="AW605" s="194"/>
      <c r="AX605" s="194"/>
      <c r="AY605" s="194"/>
      <c r="AZ605" s="194"/>
      <c r="BA605" s="194"/>
      <c r="BB605" s="194"/>
      <c r="BC605" s="194"/>
      <c r="BD605" s="194"/>
      <c r="BE605" s="194"/>
      <c r="BF605" s="194"/>
      <c r="BG605" s="194"/>
      <c r="BH605" s="194"/>
      <c r="BI605" s="194"/>
      <c r="BJ605" s="194"/>
    </row>
    <row r="606" spans="1:62" s="197" customFormat="1" ht="39" customHeight="1">
      <c r="A606" s="323" t="s">
        <v>1264</v>
      </c>
      <c r="B606" s="324" t="s">
        <v>364</v>
      </c>
      <c r="C606" s="323" t="s">
        <v>339</v>
      </c>
      <c r="D606" s="323" t="s">
        <v>365</v>
      </c>
      <c r="E606" s="438" t="s">
        <v>394</v>
      </c>
      <c r="F606" s="438"/>
      <c r="G606" s="325" t="s">
        <v>204</v>
      </c>
      <c r="H606" s="326">
        <v>1</v>
      </c>
      <c r="I606" s="327">
        <v>8500</v>
      </c>
      <c r="J606" s="345">
        <v>8500</v>
      </c>
      <c r="K606" s="194"/>
      <c r="L606" s="194"/>
      <c r="M606" s="194"/>
      <c r="N606" s="194"/>
      <c r="O606" s="194"/>
      <c r="P606" s="194"/>
      <c r="Q606" s="194"/>
      <c r="R606" s="194"/>
      <c r="S606" s="194"/>
      <c r="T606" s="194"/>
      <c r="U606" s="194"/>
      <c r="V606" s="194"/>
      <c r="W606" s="194"/>
      <c r="X606" s="194"/>
      <c r="Y606" s="194"/>
      <c r="Z606" s="194"/>
      <c r="AA606" s="194"/>
      <c r="AB606" s="194"/>
      <c r="AC606" s="194"/>
      <c r="AD606" s="194"/>
      <c r="AE606" s="194"/>
      <c r="AF606" s="194"/>
      <c r="AG606" s="194"/>
      <c r="AH606" s="194"/>
      <c r="AI606" s="194"/>
      <c r="AJ606" s="194"/>
      <c r="AK606" s="194"/>
      <c r="AL606" s="194"/>
      <c r="AM606" s="194"/>
      <c r="AN606" s="194"/>
      <c r="AO606" s="194"/>
      <c r="AP606" s="194"/>
      <c r="AQ606" s="194"/>
      <c r="AR606" s="194"/>
      <c r="AS606" s="194"/>
      <c r="AT606" s="194"/>
      <c r="AU606" s="194"/>
      <c r="AV606" s="194"/>
      <c r="AW606" s="194"/>
      <c r="AX606" s="194"/>
      <c r="AY606" s="194"/>
      <c r="AZ606" s="194"/>
      <c r="BA606" s="194"/>
      <c r="BB606" s="194"/>
      <c r="BC606" s="194"/>
      <c r="BD606" s="194"/>
      <c r="BE606" s="194"/>
      <c r="BF606" s="194"/>
      <c r="BG606" s="194"/>
      <c r="BH606" s="194"/>
      <c r="BI606" s="194"/>
      <c r="BJ606" s="194"/>
    </row>
    <row r="607" spans="1:62" s="197" customFormat="1">
      <c r="A607" s="333"/>
      <c r="B607" s="333"/>
      <c r="C607" s="333"/>
      <c r="D607" s="333"/>
      <c r="E607" s="333" t="s">
        <v>1265</v>
      </c>
      <c r="F607" s="334">
        <v>0</v>
      </c>
      <c r="G607" s="333" t="s">
        <v>1266</v>
      </c>
      <c r="H607" s="334">
        <v>0</v>
      </c>
      <c r="I607" s="333" t="s">
        <v>1267</v>
      </c>
      <c r="J607" s="334">
        <v>0</v>
      </c>
      <c r="K607" s="194"/>
      <c r="L607" s="194"/>
      <c r="M607" s="194"/>
      <c r="N607" s="194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  <c r="AA607" s="194"/>
      <c r="AB607" s="194"/>
      <c r="AC607" s="194"/>
      <c r="AD607" s="194"/>
      <c r="AE607" s="194"/>
      <c r="AF607" s="194"/>
      <c r="AG607" s="194"/>
      <c r="AH607" s="194"/>
      <c r="AI607" s="194"/>
      <c r="AJ607" s="194"/>
      <c r="AK607" s="194"/>
      <c r="AL607" s="194"/>
      <c r="AM607" s="194"/>
      <c r="AN607" s="194"/>
      <c r="AO607" s="194"/>
      <c r="AP607" s="194"/>
      <c r="AQ607" s="194"/>
      <c r="AR607" s="194"/>
      <c r="AS607" s="194"/>
      <c r="AT607" s="194"/>
      <c r="AU607" s="194"/>
      <c r="AV607" s="194"/>
      <c r="AW607" s="194"/>
      <c r="AX607" s="194"/>
      <c r="AY607" s="194"/>
      <c r="AZ607" s="194"/>
      <c r="BA607" s="194"/>
      <c r="BB607" s="194"/>
      <c r="BC607" s="194"/>
      <c r="BD607" s="194"/>
      <c r="BE607" s="194"/>
      <c r="BF607" s="194"/>
      <c r="BG607" s="194"/>
      <c r="BH607" s="194"/>
      <c r="BI607" s="194"/>
      <c r="BJ607" s="194"/>
    </row>
    <row r="608" spans="1:62" s="197" customFormat="1">
      <c r="A608" s="333"/>
      <c r="B608" s="333"/>
      <c r="C608" s="333"/>
      <c r="D608" s="333"/>
      <c r="E608" s="333" t="s">
        <v>1268</v>
      </c>
      <c r="F608" s="334">
        <v>2289.0500000000002</v>
      </c>
      <c r="G608" s="333"/>
      <c r="H608" s="434" t="s">
        <v>1269</v>
      </c>
      <c r="I608" s="434"/>
      <c r="J608" s="334">
        <v>10789.05</v>
      </c>
      <c r="K608" s="194"/>
      <c r="L608" s="194"/>
      <c r="M608" s="194"/>
      <c r="N608" s="194"/>
      <c r="O608" s="194"/>
      <c r="P608" s="194"/>
      <c r="Q608" s="194"/>
      <c r="R608" s="194"/>
      <c r="S608" s="194"/>
      <c r="T608" s="194"/>
      <c r="U608" s="194"/>
      <c r="V608" s="194"/>
      <c r="W608" s="194"/>
      <c r="X608" s="194"/>
      <c r="Y608" s="194"/>
      <c r="Z608" s="194"/>
      <c r="AA608" s="194"/>
      <c r="AB608" s="194"/>
      <c r="AC608" s="194"/>
      <c r="AD608" s="194"/>
      <c r="AE608" s="194"/>
      <c r="AF608" s="194"/>
      <c r="AG608" s="194"/>
      <c r="AH608" s="194"/>
      <c r="AI608" s="194"/>
      <c r="AJ608" s="194"/>
      <c r="AK608" s="194"/>
      <c r="AL608" s="194"/>
      <c r="AM608" s="194"/>
      <c r="AN608" s="194"/>
      <c r="AO608" s="194"/>
      <c r="AP608" s="194"/>
      <c r="AQ608" s="194"/>
      <c r="AR608" s="194"/>
      <c r="AS608" s="194"/>
      <c r="AT608" s="194"/>
      <c r="AU608" s="194"/>
      <c r="AV608" s="194"/>
      <c r="AW608" s="194"/>
      <c r="AX608" s="194"/>
      <c r="AY608" s="194"/>
      <c r="AZ608" s="194"/>
      <c r="BA608" s="194"/>
      <c r="BB608" s="194"/>
      <c r="BC608" s="194"/>
      <c r="BD608" s="194"/>
      <c r="BE608" s="194"/>
      <c r="BF608" s="194"/>
      <c r="BG608" s="194"/>
      <c r="BH608" s="194"/>
      <c r="BI608" s="194"/>
      <c r="BJ608" s="194"/>
    </row>
    <row r="609" spans="1:62" s="197" customFormat="1" ht="30" customHeight="1" thickBot="1">
      <c r="A609" s="335"/>
      <c r="B609" s="335"/>
      <c r="C609" s="335"/>
      <c r="D609" s="335"/>
      <c r="E609" s="335"/>
      <c r="F609" s="335"/>
      <c r="G609" s="335" t="s">
        <v>1270</v>
      </c>
      <c r="H609" s="336">
        <v>3</v>
      </c>
      <c r="I609" s="335" t="s">
        <v>1271</v>
      </c>
      <c r="J609" s="337">
        <v>32367.15</v>
      </c>
      <c r="K609" s="194"/>
      <c r="L609" s="194"/>
      <c r="M609" s="194"/>
      <c r="N609" s="194"/>
      <c r="O609" s="194"/>
      <c r="P609" s="194"/>
      <c r="Q609" s="194"/>
      <c r="R609" s="194"/>
      <c r="S609" s="194"/>
      <c r="T609" s="194"/>
      <c r="U609" s="194"/>
      <c r="V609" s="194"/>
      <c r="W609" s="194"/>
      <c r="X609" s="194"/>
      <c r="Y609" s="194"/>
      <c r="Z609" s="194"/>
      <c r="AA609" s="194"/>
      <c r="AB609" s="194"/>
      <c r="AC609" s="194"/>
      <c r="AD609" s="194"/>
      <c r="AE609" s="194"/>
      <c r="AF609" s="194"/>
      <c r="AG609" s="194"/>
      <c r="AH609" s="194"/>
      <c r="AI609" s="194"/>
      <c r="AJ609" s="194"/>
      <c r="AK609" s="194"/>
      <c r="AL609" s="194"/>
      <c r="AM609" s="194"/>
      <c r="AN609" s="194"/>
      <c r="AO609" s="194"/>
      <c r="AP609" s="194"/>
      <c r="AQ609" s="194"/>
      <c r="AR609" s="194"/>
      <c r="AS609" s="194"/>
      <c r="AT609" s="194"/>
      <c r="AU609" s="194"/>
      <c r="AV609" s="194"/>
      <c r="AW609" s="194"/>
      <c r="AX609" s="194"/>
      <c r="AY609" s="194"/>
      <c r="AZ609" s="194"/>
      <c r="BA609" s="194"/>
      <c r="BB609" s="194"/>
      <c r="BC609" s="194"/>
      <c r="BD609" s="194"/>
      <c r="BE609" s="194"/>
      <c r="BF609" s="194"/>
      <c r="BG609" s="194"/>
      <c r="BH609" s="194"/>
      <c r="BI609" s="194"/>
      <c r="BJ609" s="194"/>
    </row>
    <row r="610" spans="1:62" s="197" customFormat="1" ht="0.95" customHeight="1" thickTop="1">
      <c r="A610" s="338"/>
      <c r="B610" s="338"/>
      <c r="C610" s="338"/>
      <c r="D610" s="338"/>
      <c r="E610" s="338"/>
      <c r="F610" s="338"/>
      <c r="G610" s="338"/>
      <c r="H610" s="338"/>
      <c r="I610" s="338"/>
      <c r="J610" s="338"/>
      <c r="K610" s="194"/>
      <c r="L610" s="194"/>
      <c r="M610" s="194"/>
      <c r="N610" s="194"/>
      <c r="O610" s="194"/>
      <c r="P610" s="194"/>
      <c r="Q610" s="194"/>
      <c r="R610" s="194"/>
      <c r="S610" s="194"/>
      <c r="T610" s="194"/>
      <c r="U610" s="194"/>
      <c r="V610" s="194"/>
      <c r="W610" s="194"/>
      <c r="X610" s="194"/>
      <c r="Y610" s="194"/>
      <c r="Z610" s="194"/>
      <c r="AA610" s="194"/>
      <c r="AB610" s="194"/>
      <c r="AC610" s="194"/>
      <c r="AD610" s="194"/>
      <c r="AE610" s="194"/>
      <c r="AF610" s="194"/>
      <c r="AG610" s="194"/>
      <c r="AH610" s="194"/>
      <c r="AI610" s="194"/>
      <c r="AJ610" s="194"/>
      <c r="AK610" s="194"/>
      <c r="AL610" s="194"/>
      <c r="AM610" s="194"/>
      <c r="AN610" s="194"/>
      <c r="AO610" s="194"/>
      <c r="AP610" s="194"/>
      <c r="AQ610" s="194"/>
      <c r="AR610" s="194"/>
      <c r="AS610" s="194"/>
      <c r="AT610" s="194"/>
      <c r="AU610" s="194"/>
      <c r="AV610" s="194"/>
      <c r="AW610" s="194"/>
      <c r="AX610" s="194"/>
      <c r="AY610" s="194"/>
      <c r="AZ610" s="194"/>
      <c r="BA610" s="194"/>
      <c r="BB610" s="194"/>
      <c r="BC610" s="194"/>
      <c r="BD610" s="194"/>
      <c r="BE610" s="194"/>
      <c r="BF610" s="194"/>
      <c r="BG610" s="194"/>
      <c r="BH610" s="194"/>
      <c r="BI610" s="194"/>
      <c r="BJ610" s="194"/>
    </row>
    <row r="611" spans="1:62" s="197" customFormat="1" ht="24" customHeight="1">
      <c r="A611" s="318" t="s">
        <v>366</v>
      </c>
      <c r="B611" s="318"/>
      <c r="C611" s="318"/>
      <c r="D611" s="318" t="s">
        <v>367</v>
      </c>
      <c r="E611" s="318"/>
      <c r="F611" s="437"/>
      <c r="G611" s="437"/>
      <c r="H611" s="319"/>
      <c r="I611" s="318"/>
      <c r="J611" s="343">
        <v>1680.64</v>
      </c>
      <c r="K611" s="194"/>
      <c r="L611" s="194"/>
      <c r="M611" s="194"/>
      <c r="N611" s="194"/>
      <c r="O611" s="194"/>
      <c r="P611" s="194"/>
      <c r="Q611" s="194"/>
      <c r="R611" s="194"/>
      <c r="S611" s="194"/>
      <c r="T611" s="194"/>
      <c r="U611" s="194"/>
      <c r="V611" s="194"/>
      <c r="W611" s="194"/>
      <c r="X611" s="194"/>
      <c r="Y611" s="194"/>
      <c r="Z611" s="194"/>
      <c r="AA611" s="194"/>
      <c r="AB611" s="194"/>
      <c r="AC611" s="194"/>
      <c r="AD611" s="194"/>
      <c r="AE611" s="194"/>
      <c r="AF611" s="194"/>
      <c r="AG611" s="194"/>
      <c r="AH611" s="194"/>
      <c r="AI611" s="194"/>
      <c r="AJ611" s="194"/>
      <c r="AK611" s="194"/>
      <c r="AL611" s="194"/>
      <c r="AM611" s="194"/>
      <c r="AN611" s="194"/>
      <c r="AO611" s="194"/>
      <c r="AP611" s="194"/>
      <c r="AQ611" s="194"/>
      <c r="AR611" s="194"/>
      <c r="AS611" s="194"/>
      <c r="AT611" s="194"/>
      <c r="AU611" s="194"/>
      <c r="AV611" s="194"/>
      <c r="AW611" s="194"/>
      <c r="AX611" s="194"/>
      <c r="AY611" s="194"/>
      <c r="AZ611" s="194"/>
      <c r="BA611" s="194"/>
      <c r="BB611" s="194"/>
      <c r="BC611" s="194"/>
      <c r="BD611" s="194"/>
      <c r="BE611" s="194"/>
      <c r="BF611" s="194"/>
      <c r="BG611" s="194"/>
      <c r="BH611" s="194"/>
      <c r="BI611" s="194"/>
      <c r="BJ611" s="194"/>
    </row>
    <row r="612" spans="1:62" s="197" customFormat="1" ht="24" customHeight="1">
      <c r="A612" s="318" t="s">
        <v>368</v>
      </c>
      <c r="B612" s="318"/>
      <c r="C612" s="318"/>
      <c r="D612" s="318" t="s">
        <v>369</v>
      </c>
      <c r="E612" s="318"/>
      <c r="F612" s="437"/>
      <c r="G612" s="437"/>
      <c r="H612" s="319"/>
      <c r="I612" s="318"/>
      <c r="J612" s="343">
        <v>82.82</v>
      </c>
      <c r="K612" s="194"/>
      <c r="L612" s="194"/>
      <c r="M612" s="194"/>
      <c r="N612" s="194"/>
      <c r="O612" s="194"/>
      <c r="P612" s="194"/>
      <c r="Q612" s="194"/>
      <c r="R612" s="194"/>
      <c r="S612" s="194"/>
      <c r="T612" s="194"/>
      <c r="U612" s="194"/>
      <c r="V612" s="194"/>
      <c r="W612" s="194"/>
      <c r="X612" s="194"/>
      <c r="Y612" s="194"/>
      <c r="Z612" s="194"/>
      <c r="AA612" s="194"/>
      <c r="AB612" s="194"/>
      <c r="AC612" s="194"/>
      <c r="AD612" s="194"/>
      <c r="AE612" s="194"/>
      <c r="AF612" s="194"/>
      <c r="AG612" s="194"/>
      <c r="AH612" s="194"/>
      <c r="AI612" s="194"/>
      <c r="AJ612" s="194"/>
      <c r="AK612" s="194"/>
      <c r="AL612" s="194"/>
      <c r="AM612" s="194"/>
      <c r="AN612" s="194"/>
      <c r="AO612" s="194"/>
      <c r="AP612" s="194"/>
      <c r="AQ612" s="194"/>
      <c r="AR612" s="194"/>
      <c r="AS612" s="194"/>
      <c r="AT612" s="194"/>
      <c r="AU612" s="194"/>
      <c r="AV612" s="194"/>
      <c r="AW612" s="194"/>
      <c r="AX612" s="194"/>
      <c r="AY612" s="194"/>
      <c r="AZ612" s="194"/>
      <c r="BA612" s="194"/>
      <c r="BB612" s="194"/>
      <c r="BC612" s="194"/>
      <c r="BD612" s="194"/>
      <c r="BE612" s="194"/>
      <c r="BF612" s="194"/>
      <c r="BG612" s="194"/>
      <c r="BH612" s="194"/>
      <c r="BI612" s="194"/>
      <c r="BJ612" s="194"/>
    </row>
    <row r="613" spans="1:62" s="197" customFormat="1" ht="18" customHeight="1">
      <c r="A613" s="320" t="s">
        <v>370</v>
      </c>
      <c r="B613" s="321" t="s">
        <v>151</v>
      </c>
      <c r="C613" s="320" t="s">
        <v>152</v>
      </c>
      <c r="D613" s="320" t="s">
        <v>120</v>
      </c>
      <c r="E613" s="435" t="s">
        <v>386</v>
      </c>
      <c r="F613" s="435"/>
      <c r="G613" s="322" t="s">
        <v>153</v>
      </c>
      <c r="H613" s="321" t="s">
        <v>154</v>
      </c>
      <c r="I613" s="321" t="s">
        <v>1025</v>
      </c>
      <c r="J613" s="344" t="s">
        <v>157</v>
      </c>
      <c r="K613" s="194"/>
      <c r="L613" s="194"/>
      <c r="M613" s="194"/>
      <c r="N613" s="194"/>
      <c r="O613" s="194"/>
      <c r="P613" s="194"/>
      <c r="Q613" s="194"/>
      <c r="R613" s="194"/>
      <c r="S613" s="194"/>
      <c r="T613" s="194"/>
      <c r="U613" s="194"/>
      <c r="V613" s="194"/>
      <c r="W613" s="194"/>
      <c r="X613" s="194"/>
      <c r="Y613" s="194"/>
      <c r="Z613" s="194"/>
      <c r="AA613" s="194"/>
      <c r="AB613" s="194"/>
      <c r="AC613" s="194"/>
      <c r="AD613" s="194"/>
      <c r="AE613" s="194"/>
      <c r="AF613" s="194"/>
      <c r="AG613" s="194"/>
      <c r="AH613" s="194"/>
      <c r="AI613" s="194"/>
      <c r="AJ613" s="194"/>
      <c r="AK613" s="194"/>
      <c r="AL613" s="194"/>
      <c r="AM613" s="194"/>
      <c r="AN613" s="194"/>
      <c r="AO613" s="194"/>
      <c r="AP613" s="194"/>
      <c r="AQ613" s="194"/>
      <c r="AR613" s="194"/>
      <c r="AS613" s="194"/>
      <c r="AT613" s="194"/>
      <c r="AU613" s="194"/>
      <c r="AV613" s="194"/>
      <c r="AW613" s="194"/>
      <c r="AX613" s="194"/>
      <c r="AY613" s="194"/>
      <c r="AZ613" s="194"/>
      <c r="BA613" s="194"/>
      <c r="BB613" s="194"/>
      <c r="BC613" s="194"/>
      <c r="BD613" s="194"/>
      <c r="BE613" s="194"/>
      <c r="BF613" s="194"/>
      <c r="BG613" s="194"/>
      <c r="BH613" s="194"/>
      <c r="BI613" s="194"/>
      <c r="BJ613" s="194"/>
    </row>
    <row r="614" spans="1:62" s="197" customFormat="1" ht="24" customHeight="1">
      <c r="A614" s="323" t="s">
        <v>1260</v>
      </c>
      <c r="B614" s="324" t="s">
        <v>371</v>
      </c>
      <c r="C614" s="323" t="s">
        <v>190</v>
      </c>
      <c r="D614" s="323" t="s">
        <v>372</v>
      </c>
      <c r="E614" s="438" t="s">
        <v>1176</v>
      </c>
      <c r="F614" s="438"/>
      <c r="G614" s="325" t="s">
        <v>176</v>
      </c>
      <c r="H614" s="326">
        <v>1</v>
      </c>
      <c r="I614" s="327">
        <v>0.65</v>
      </c>
      <c r="J614" s="345">
        <v>0.65</v>
      </c>
      <c r="K614" s="194"/>
      <c r="L614" s="194"/>
      <c r="M614" s="194"/>
      <c r="N614" s="194"/>
      <c r="O614" s="194"/>
      <c r="P614" s="194"/>
      <c r="Q614" s="194"/>
      <c r="R614" s="194"/>
      <c r="S614" s="194"/>
      <c r="T614" s="194"/>
      <c r="U614" s="194"/>
      <c r="V614" s="194"/>
      <c r="W614" s="194"/>
      <c r="X614" s="194"/>
      <c r="Y614" s="194"/>
      <c r="Z614" s="194"/>
      <c r="AA614" s="194"/>
      <c r="AB614" s="194"/>
      <c r="AC614" s="194"/>
      <c r="AD614" s="194"/>
      <c r="AE614" s="194"/>
      <c r="AF614" s="194"/>
      <c r="AG614" s="194"/>
      <c r="AH614" s="194"/>
      <c r="AI614" s="194"/>
      <c r="AJ614" s="194"/>
      <c r="AK614" s="194"/>
      <c r="AL614" s="194"/>
      <c r="AM614" s="194"/>
      <c r="AN614" s="194"/>
      <c r="AO614" s="194"/>
      <c r="AP614" s="194"/>
      <c r="AQ614" s="194"/>
      <c r="AR614" s="194"/>
      <c r="AS614" s="194"/>
      <c r="AT614" s="194"/>
      <c r="AU614" s="194"/>
      <c r="AV614" s="194"/>
      <c r="AW614" s="194"/>
      <c r="AX614" s="194"/>
      <c r="AY614" s="194"/>
      <c r="AZ614" s="194"/>
      <c r="BA614" s="194"/>
      <c r="BB614" s="194"/>
      <c r="BC614" s="194"/>
      <c r="BD614" s="194"/>
      <c r="BE614" s="194"/>
      <c r="BF614" s="194"/>
      <c r="BG614" s="194"/>
      <c r="BH614" s="194"/>
      <c r="BI614" s="194"/>
      <c r="BJ614" s="194"/>
    </row>
    <row r="615" spans="1:62" s="197" customFormat="1" ht="24" customHeight="1">
      <c r="A615" s="328" t="s">
        <v>1264</v>
      </c>
      <c r="B615" s="329" t="s">
        <v>604</v>
      </c>
      <c r="C615" s="328" t="s">
        <v>190</v>
      </c>
      <c r="D615" s="328" t="s">
        <v>605</v>
      </c>
      <c r="E615" s="439" t="s">
        <v>401</v>
      </c>
      <c r="F615" s="439"/>
      <c r="G615" s="330" t="s">
        <v>168</v>
      </c>
      <c r="H615" s="331">
        <v>4.2700000000000004E-3</v>
      </c>
      <c r="I615" s="332">
        <v>97.15</v>
      </c>
      <c r="J615" s="346">
        <v>0.41</v>
      </c>
      <c r="K615" s="194"/>
      <c r="L615" s="194"/>
      <c r="M615" s="194"/>
      <c r="N615" s="194"/>
      <c r="O615" s="194"/>
      <c r="P615" s="194"/>
      <c r="Q615" s="194"/>
      <c r="R615" s="194"/>
      <c r="S615" s="194"/>
      <c r="T615" s="194"/>
      <c r="U615" s="194"/>
      <c r="V615" s="194"/>
      <c r="W615" s="194"/>
      <c r="X615" s="194"/>
      <c r="Y615" s="194"/>
      <c r="Z615" s="194"/>
      <c r="AA615" s="194"/>
      <c r="AB615" s="194"/>
      <c r="AC615" s="194"/>
      <c r="AD615" s="194"/>
      <c r="AE615" s="194"/>
      <c r="AF615" s="194"/>
      <c r="AG615" s="194"/>
      <c r="AH615" s="194"/>
      <c r="AI615" s="194"/>
      <c r="AJ615" s="194"/>
      <c r="AK615" s="194"/>
      <c r="AL615" s="194"/>
      <c r="AM615" s="194"/>
      <c r="AN615" s="194"/>
      <c r="AO615" s="194"/>
      <c r="AP615" s="194"/>
      <c r="AQ615" s="194"/>
      <c r="AR615" s="194"/>
      <c r="AS615" s="194"/>
      <c r="AT615" s="194"/>
      <c r="AU615" s="194"/>
      <c r="AV615" s="194"/>
      <c r="AW615" s="194"/>
      <c r="AX615" s="194"/>
      <c r="AY615" s="194"/>
      <c r="AZ615" s="194"/>
      <c r="BA615" s="194"/>
      <c r="BB615" s="194"/>
      <c r="BC615" s="194"/>
      <c r="BD615" s="194"/>
      <c r="BE615" s="194"/>
      <c r="BF615" s="194"/>
      <c r="BG615" s="194"/>
      <c r="BH615" s="194"/>
      <c r="BI615" s="194"/>
      <c r="BJ615" s="194"/>
    </row>
    <row r="616" spans="1:62" s="197" customFormat="1" ht="24" customHeight="1">
      <c r="A616" s="328" t="s">
        <v>1264</v>
      </c>
      <c r="B616" s="329" t="s">
        <v>680</v>
      </c>
      <c r="C616" s="328" t="s">
        <v>190</v>
      </c>
      <c r="D616" s="328" t="s">
        <v>681</v>
      </c>
      <c r="E616" s="439" t="s">
        <v>401</v>
      </c>
      <c r="F616" s="439"/>
      <c r="G616" s="330" t="s">
        <v>168</v>
      </c>
      <c r="H616" s="331">
        <v>4.2700000000000004E-3</v>
      </c>
      <c r="I616" s="332">
        <v>42.04</v>
      </c>
      <c r="J616" s="346">
        <v>0.17</v>
      </c>
      <c r="K616" s="194"/>
      <c r="L616" s="194"/>
      <c r="M616" s="194"/>
      <c r="N616" s="194"/>
      <c r="O616" s="194"/>
      <c r="P616" s="194"/>
      <c r="Q616" s="194"/>
      <c r="R616" s="194"/>
      <c r="S616" s="194"/>
      <c r="T616" s="194"/>
      <c r="U616" s="194"/>
      <c r="V616" s="194"/>
      <c r="W616" s="194"/>
      <c r="X616" s="194"/>
      <c r="Y616" s="194"/>
      <c r="Z616" s="194"/>
      <c r="AA616" s="194"/>
      <c r="AB616" s="194"/>
      <c r="AC616" s="194"/>
      <c r="AD616" s="194"/>
      <c r="AE616" s="194"/>
      <c r="AF616" s="194"/>
      <c r="AG616" s="194"/>
      <c r="AH616" s="194"/>
      <c r="AI616" s="194"/>
      <c r="AJ616" s="194"/>
      <c r="AK616" s="194"/>
      <c r="AL616" s="194"/>
      <c r="AM616" s="194"/>
      <c r="AN616" s="194"/>
      <c r="AO616" s="194"/>
      <c r="AP616" s="194"/>
      <c r="AQ616" s="194"/>
      <c r="AR616" s="194"/>
      <c r="AS616" s="194"/>
      <c r="AT616" s="194"/>
      <c r="AU616" s="194"/>
      <c r="AV616" s="194"/>
      <c r="AW616" s="194"/>
      <c r="AX616" s="194"/>
      <c r="AY616" s="194"/>
      <c r="AZ616" s="194"/>
      <c r="BA616" s="194"/>
      <c r="BB616" s="194"/>
      <c r="BC616" s="194"/>
      <c r="BD616" s="194"/>
      <c r="BE616" s="194"/>
      <c r="BF616" s="194"/>
      <c r="BG616" s="194"/>
      <c r="BH616" s="194"/>
      <c r="BI616" s="194"/>
      <c r="BJ616" s="194"/>
    </row>
    <row r="617" spans="1:62" s="197" customFormat="1" ht="24" customHeight="1">
      <c r="A617" s="328" t="s">
        <v>1264</v>
      </c>
      <c r="B617" s="329" t="s">
        <v>775</v>
      </c>
      <c r="C617" s="328" t="s">
        <v>190</v>
      </c>
      <c r="D617" s="328" t="s">
        <v>776</v>
      </c>
      <c r="E617" s="439" t="s">
        <v>401</v>
      </c>
      <c r="F617" s="439"/>
      <c r="G617" s="330" t="s">
        <v>168</v>
      </c>
      <c r="H617" s="331">
        <v>2.8400000000000001E-3</v>
      </c>
      <c r="I617" s="332">
        <v>25.79</v>
      </c>
      <c r="J617" s="346">
        <v>7.0000000000000007E-2</v>
      </c>
      <c r="K617" s="194"/>
      <c r="L617" s="194"/>
      <c r="M617" s="194"/>
      <c r="N617" s="194"/>
      <c r="O617" s="194"/>
      <c r="P617" s="194"/>
      <c r="Q617" s="194"/>
      <c r="R617" s="194"/>
      <c r="S617" s="194"/>
      <c r="T617" s="194"/>
      <c r="U617" s="194"/>
      <c r="V617" s="194"/>
      <c r="W617" s="194"/>
      <c r="X617" s="194"/>
      <c r="Y617" s="194"/>
      <c r="Z617" s="194"/>
      <c r="AA617" s="194"/>
      <c r="AB617" s="194"/>
      <c r="AC617" s="194"/>
      <c r="AD617" s="194"/>
      <c r="AE617" s="194"/>
      <c r="AF617" s="194"/>
      <c r="AG617" s="194"/>
      <c r="AH617" s="194"/>
      <c r="AI617" s="194"/>
      <c r="AJ617" s="194"/>
      <c r="AK617" s="194"/>
      <c r="AL617" s="194"/>
      <c r="AM617" s="194"/>
      <c r="AN617" s="194"/>
      <c r="AO617" s="194"/>
      <c r="AP617" s="194"/>
      <c r="AQ617" s="194"/>
      <c r="AR617" s="194"/>
      <c r="AS617" s="194"/>
      <c r="AT617" s="194"/>
      <c r="AU617" s="194"/>
      <c r="AV617" s="194"/>
      <c r="AW617" s="194"/>
      <c r="AX617" s="194"/>
      <c r="AY617" s="194"/>
      <c r="AZ617" s="194"/>
      <c r="BA617" s="194"/>
      <c r="BB617" s="194"/>
      <c r="BC617" s="194"/>
      <c r="BD617" s="194"/>
      <c r="BE617" s="194"/>
      <c r="BF617" s="194"/>
      <c r="BG617" s="194"/>
      <c r="BH617" s="194"/>
      <c r="BI617" s="194"/>
      <c r="BJ617" s="194"/>
    </row>
    <row r="618" spans="1:62" s="197" customFormat="1" ht="24" customHeight="1">
      <c r="A618" s="328" t="s">
        <v>1264</v>
      </c>
      <c r="B618" s="329" t="s">
        <v>935</v>
      </c>
      <c r="C618" s="328" t="s">
        <v>190</v>
      </c>
      <c r="D618" s="328" t="s">
        <v>936</v>
      </c>
      <c r="E618" s="439" t="s">
        <v>422</v>
      </c>
      <c r="F618" s="439"/>
      <c r="G618" s="330" t="s">
        <v>196</v>
      </c>
      <c r="H618" s="331">
        <v>7.1000000000000002E-4</v>
      </c>
      <c r="I618" s="332">
        <v>6.78</v>
      </c>
      <c r="J618" s="346">
        <v>0</v>
      </c>
      <c r="K618" s="194"/>
      <c r="L618" s="194"/>
      <c r="M618" s="194"/>
      <c r="N618" s="194"/>
      <c r="O618" s="194"/>
      <c r="P618" s="194"/>
      <c r="Q618" s="194"/>
      <c r="R618" s="194"/>
      <c r="S618" s="194"/>
      <c r="T618" s="194"/>
      <c r="U618" s="194"/>
      <c r="V618" s="194"/>
      <c r="W618" s="194"/>
      <c r="X618" s="194"/>
      <c r="Y618" s="194"/>
      <c r="Z618" s="194"/>
      <c r="AA618" s="194"/>
      <c r="AB618" s="194"/>
      <c r="AC618" s="194"/>
      <c r="AD618" s="194"/>
      <c r="AE618" s="194"/>
      <c r="AF618" s="194"/>
      <c r="AG618" s="194"/>
      <c r="AH618" s="194"/>
      <c r="AI618" s="194"/>
      <c r="AJ618" s="194"/>
      <c r="AK618" s="194"/>
      <c r="AL618" s="194"/>
      <c r="AM618" s="194"/>
      <c r="AN618" s="194"/>
      <c r="AO618" s="194"/>
      <c r="AP618" s="194"/>
      <c r="AQ618" s="194"/>
      <c r="AR618" s="194"/>
      <c r="AS618" s="194"/>
      <c r="AT618" s="194"/>
      <c r="AU618" s="194"/>
      <c r="AV618" s="194"/>
      <c r="AW618" s="194"/>
      <c r="AX618" s="194"/>
      <c r="AY618" s="194"/>
      <c r="AZ618" s="194"/>
      <c r="BA618" s="194"/>
      <c r="BB618" s="194"/>
      <c r="BC618" s="194"/>
      <c r="BD618" s="194"/>
      <c r="BE618" s="194"/>
      <c r="BF618" s="194"/>
      <c r="BG618" s="194"/>
      <c r="BH618" s="194"/>
      <c r="BI618" s="194"/>
      <c r="BJ618" s="194"/>
    </row>
    <row r="619" spans="1:62" s="197" customFormat="1" ht="24" customHeight="1">
      <c r="A619" s="328" t="s">
        <v>1264</v>
      </c>
      <c r="B619" s="329" t="s">
        <v>945</v>
      </c>
      <c r="C619" s="328" t="s">
        <v>190</v>
      </c>
      <c r="D619" s="328" t="s">
        <v>946</v>
      </c>
      <c r="E619" s="439" t="s">
        <v>422</v>
      </c>
      <c r="F619" s="439"/>
      <c r="G619" s="330" t="s">
        <v>196</v>
      </c>
      <c r="H619" s="331">
        <v>3.6000000000000002E-4</v>
      </c>
      <c r="I619" s="332">
        <v>9.1</v>
      </c>
      <c r="J619" s="346">
        <v>0</v>
      </c>
      <c r="K619" s="194"/>
      <c r="L619" s="194"/>
      <c r="M619" s="194"/>
      <c r="N619" s="194"/>
      <c r="O619" s="194"/>
      <c r="P619" s="194"/>
      <c r="Q619" s="194"/>
      <c r="R619" s="194"/>
      <c r="S619" s="194"/>
      <c r="T619" s="194"/>
      <c r="U619" s="194"/>
      <c r="V619" s="194"/>
      <c r="W619" s="194"/>
      <c r="X619" s="194"/>
      <c r="Y619" s="194"/>
      <c r="Z619" s="194"/>
      <c r="AA619" s="194"/>
      <c r="AB619" s="194"/>
      <c r="AC619" s="194"/>
      <c r="AD619" s="194"/>
      <c r="AE619" s="194"/>
      <c r="AF619" s="194"/>
      <c r="AG619" s="194"/>
      <c r="AH619" s="194"/>
      <c r="AI619" s="194"/>
      <c r="AJ619" s="194"/>
      <c r="AK619" s="194"/>
      <c r="AL619" s="194"/>
      <c r="AM619" s="194"/>
      <c r="AN619" s="194"/>
      <c r="AO619" s="194"/>
      <c r="AP619" s="194"/>
      <c r="AQ619" s="194"/>
      <c r="AR619" s="194"/>
      <c r="AS619" s="194"/>
      <c r="AT619" s="194"/>
      <c r="AU619" s="194"/>
      <c r="AV619" s="194"/>
      <c r="AW619" s="194"/>
      <c r="AX619" s="194"/>
      <c r="AY619" s="194"/>
      <c r="AZ619" s="194"/>
      <c r="BA619" s="194"/>
      <c r="BB619" s="194"/>
      <c r="BC619" s="194"/>
      <c r="BD619" s="194"/>
      <c r="BE619" s="194"/>
      <c r="BF619" s="194"/>
      <c r="BG619" s="194"/>
      <c r="BH619" s="194"/>
      <c r="BI619" s="194"/>
      <c r="BJ619" s="194"/>
    </row>
    <row r="620" spans="1:62" s="197" customFormat="1">
      <c r="A620" s="333"/>
      <c r="B620" s="333"/>
      <c r="C620" s="333"/>
      <c r="D620" s="333"/>
      <c r="E620" s="333" t="s">
        <v>1265</v>
      </c>
      <c r="F620" s="334">
        <v>0.35712319999999997</v>
      </c>
      <c r="G620" s="333" t="s">
        <v>1266</v>
      </c>
      <c r="H620" s="334">
        <v>0.28999999999999998</v>
      </c>
      <c r="I620" s="333" t="s">
        <v>1267</v>
      </c>
      <c r="J620" s="334">
        <v>0.65</v>
      </c>
      <c r="K620" s="194"/>
      <c r="L620" s="194"/>
      <c r="M620" s="194"/>
      <c r="N620" s="194"/>
      <c r="O620" s="194"/>
      <c r="P620" s="194"/>
      <c r="Q620" s="194"/>
      <c r="R620" s="194"/>
      <c r="S620" s="194"/>
      <c r="T620" s="194"/>
      <c r="U620" s="194"/>
      <c r="V620" s="194"/>
      <c r="W620" s="194"/>
      <c r="X620" s="194"/>
      <c r="Y620" s="194"/>
      <c r="Z620" s="194"/>
      <c r="AA620" s="194"/>
      <c r="AB620" s="194"/>
      <c r="AC620" s="194"/>
      <c r="AD620" s="194"/>
      <c r="AE620" s="194"/>
      <c r="AF620" s="194"/>
      <c r="AG620" s="194"/>
      <c r="AH620" s="194"/>
      <c r="AI620" s="194"/>
      <c r="AJ620" s="194"/>
      <c r="AK620" s="194"/>
      <c r="AL620" s="194"/>
      <c r="AM620" s="194"/>
      <c r="AN620" s="194"/>
      <c r="AO620" s="194"/>
      <c r="AP620" s="194"/>
      <c r="AQ620" s="194"/>
      <c r="AR620" s="194"/>
      <c r="AS620" s="194"/>
      <c r="AT620" s="194"/>
      <c r="AU620" s="194"/>
      <c r="AV620" s="194"/>
      <c r="AW620" s="194"/>
      <c r="AX620" s="194"/>
      <c r="AY620" s="194"/>
      <c r="AZ620" s="194"/>
      <c r="BA620" s="194"/>
      <c r="BB620" s="194"/>
      <c r="BC620" s="194"/>
      <c r="BD620" s="194"/>
      <c r="BE620" s="194"/>
      <c r="BF620" s="194"/>
      <c r="BG620" s="194"/>
      <c r="BH620" s="194"/>
      <c r="BI620" s="194"/>
      <c r="BJ620" s="194"/>
    </row>
    <row r="621" spans="1:62" s="197" customFormat="1">
      <c r="A621" s="333"/>
      <c r="B621" s="333"/>
      <c r="C621" s="333"/>
      <c r="D621" s="333"/>
      <c r="E621" s="333" t="s">
        <v>1268</v>
      </c>
      <c r="F621" s="334">
        <v>0.17</v>
      </c>
      <c r="G621" s="333"/>
      <c r="H621" s="434" t="s">
        <v>1269</v>
      </c>
      <c r="I621" s="434"/>
      <c r="J621" s="334">
        <v>0.82</v>
      </c>
      <c r="K621" s="194"/>
      <c r="L621" s="194"/>
      <c r="M621" s="194"/>
      <c r="N621" s="194"/>
      <c r="O621" s="194"/>
      <c r="P621" s="194"/>
      <c r="Q621" s="194"/>
      <c r="R621" s="194"/>
      <c r="S621" s="194"/>
      <c r="T621" s="194"/>
      <c r="U621" s="194"/>
      <c r="V621" s="194"/>
      <c r="W621" s="194"/>
      <c r="X621" s="194"/>
      <c r="Y621" s="194"/>
      <c r="Z621" s="194"/>
      <c r="AA621" s="194"/>
      <c r="AB621" s="194"/>
      <c r="AC621" s="194"/>
      <c r="AD621" s="194"/>
      <c r="AE621" s="194"/>
      <c r="AF621" s="194"/>
      <c r="AG621" s="194"/>
      <c r="AH621" s="194"/>
      <c r="AI621" s="194"/>
      <c r="AJ621" s="194"/>
      <c r="AK621" s="194"/>
      <c r="AL621" s="194"/>
      <c r="AM621" s="194"/>
      <c r="AN621" s="194"/>
      <c r="AO621" s="194"/>
      <c r="AP621" s="194"/>
      <c r="AQ621" s="194"/>
      <c r="AR621" s="194"/>
      <c r="AS621" s="194"/>
      <c r="AT621" s="194"/>
      <c r="AU621" s="194"/>
      <c r="AV621" s="194"/>
      <c r="AW621" s="194"/>
      <c r="AX621" s="194"/>
      <c r="AY621" s="194"/>
      <c r="AZ621" s="194"/>
      <c r="BA621" s="194"/>
      <c r="BB621" s="194"/>
      <c r="BC621" s="194"/>
      <c r="BD621" s="194"/>
      <c r="BE621" s="194"/>
      <c r="BF621" s="194"/>
      <c r="BG621" s="194"/>
      <c r="BH621" s="194"/>
      <c r="BI621" s="194"/>
      <c r="BJ621" s="194"/>
    </row>
    <row r="622" spans="1:62" s="197" customFormat="1" ht="30" customHeight="1" thickBot="1">
      <c r="A622" s="335"/>
      <c r="B622" s="335"/>
      <c r="C622" s="335"/>
      <c r="D622" s="335"/>
      <c r="E622" s="335"/>
      <c r="F622" s="335"/>
      <c r="G622" s="335" t="s">
        <v>1270</v>
      </c>
      <c r="H622" s="336">
        <v>101</v>
      </c>
      <c r="I622" s="335" t="s">
        <v>1271</v>
      </c>
      <c r="J622" s="337">
        <v>82.82</v>
      </c>
      <c r="K622" s="194"/>
      <c r="L622" s="194"/>
      <c r="M622" s="194"/>
      <c r="N622" s="194"/>
      <c r="O622" s="194"/>
      <c r="P622" s="194"/>
      <c r="Q622" s="194"/>
      <c r="R622" s="194"/>
      <c r="S622" s="194"/>
      <c r="T622" s="194"/>
      <c r="U622" s="194"/>
      <c r="V622" s="194"/>
      <c r="W622" s="194"/>
      <c r="X622" s="194"/>
      <c r="Y622" s="194"/>
      <c r="Z622" s="194"/>
      <c r="AA622" s="194"/>
      <c r="AB622" s="194"/>
      <c r="AC622" s="194"/>
      <c r="AD622" s="194"/>
      <c r="AE622" s="194"/>
      <c r="AF622" s="194"/>
      <c r="AG622" s="194"/>
      <c r="AH622" s="194"/>
      <c r="AI622" s="194"/>
      <c r="AJ622" s="194"/>
      <c r="AK622" s="194"/>
      <c r="AL622" s="194"/>
      <c r="AM622" s="194"/>
      <c r="AN622" s="194"/>
      <c r="AO622" s="194"/>
      <c r="AP622" s="194"/>
      <c r="AQ622" s="194"/>
      <c r="AR622" s="194"/>
      <c r="AS622" s="194"/>
      <c r="AT622" s="194"/>
      <c r="AU622" s="194"/>
      <c r="AV622" s="194"/>
      <c r="AW622" s="194"/>
      <c r="AX622" s="194"/>
      <c r="AY622" s="194"/>
      <c r="AZ622" s="194"/>
      <c r="BA622" s="194"/>
      <c r="BB622" s="194"/>
      <c r="BC622" s="194"/>
      <c r="BD622" s="194"/>
      <c r="BE622" s="194"/>
      <c r="BF622" s="194"/>
      <c r="BG622" s="194"/>
      <c r="BH622" s="194"/>
      <c r="BI622" s="194"/>
      <c r="BJ622" s="194"/>
    </row>
    <row r="623" spans="1:62" s="197" customFormat="1" ht="0.95" customHeight="1" thickTop="1">
      <c r="A623" s="338"/>
      <c r="B623" s="338"/>
      <c r="C623" s="338"/>
      <c r="D623" s="338"/>
      <c r="E623" s="338"/>
      <c r="F623" s="338"/>
      <c r="G623" s="338"/>
      <c r="H623" s="338"/>
      <c r="I623" s="338"/>
      <c r="J623" s="338"/>
      <c r="K623" s="194"/>
      <c r="L623" s="194"/>
      <c r="M623" s="194"/>
      <c r="N623" s="194"/>
      <c r="O623" s="194"/>
      <c r="P623" s="194"/>
      <c r="Q623" s="194"/>
      <c r="R623" s="194"/>
      <c r="S623" s="194"/>
      <c r="T623" s="194"/>
      <c r="U623" s="194"/>
      <c r="V623" s="194"/>
      <c r="W623" s="194"/>
      <c r="X623" s="194"/>
      <c r="Y623" s="194"/>
      <c r="Z623" s="194"/>
      <c r="AA623" s="194"/>
      <c r="AB623" s="194"/>
      <c r="AC623" s="194"/>
      <c r="AD623" s="194"/>
      <c r="AE623" s="194"/>
      <c r="AF623" s="194"/>
      <c r="AG623" s="194"/>
      <c r="AH623" s="194"/>
      <c r="AI623" s="194"/>
      <c r="AJ623" s="194"/>
      <c r="AK623" s="194"/>
      <c r="AL623" s="194"/>
      <c r="AM623" s="194"/>
      <c r="AN623" s="194"/>
      <c r="AO623" s="194"/>
      <c r="AP623" s="194"/>
      <c r="AQ623" s="194"/>
      <c r="AR623" s="194"/>
      <c r="AS623" s="194"/>
      <c r="AT623" s="194"/>
      <c r="AU623" s="194"/>
      <c r="AV623" s="194"/>
      <c r="AW623" s="194"/>
      <c r="AX623" s="194"/>
      <c r="AY623" s="194"/>
      <c r="AZ623" s="194"/>
      <c r="BA623" s="194"/>
      <c r="BB623" s="194"/>
      <c r="BC623" s="194"/>
      <c r="BD623" s="194"/>
      <c r="BE623" s="194"/>
      <c r="BF623" s="194"/>
      <c r="BG623" s="194"/>
      <c r="BH623" s="194"/>
      <c r="BI623" s="194"/>
      <c r="BJ623" s="194"/>
    </row>
    <row r="624" spans="1:62" s="197" customFormat="1" ht="24" customHeight="1">
      <c r="A624" s="318" t="s">
        <v>373</v>
      </c>
      <c r="B624" s="318"/>
      <c r="C624" s="318"/>
      <c r="D624" s="318" t="s">
        <v>374</v>
      </c>
      <c r="E624" s="318"/>
      <c r="F624" s="437"/>
      <c r="G624" s="437"/>
      <c r="H624" s="319"/>
      <c r="I624" s="318"/>
      <c r="J624" s="343">
        <v>82.82</v>
      </c>
      <c r="K624" s="194"/>
      <c r="L624" s="194"/>
      <c r="M624" s="194"/>
      <c r="N624" s="194"/>
      <c r="O624" s="194"/>
      <c r="P624" s="194"/>
      <c r="Q624" s="194"/>
      <c r="R624" s="194"/>
      <c r="S624" s="194"/>
      <c r="T624" s="194"/>
      <c r="U624" s="194"/>
      <c r="V624" s="194"/>
      <c r="W624" s="194"/>
      <c r="X624" s="194"/>
      <c r="Y624" s="194"/>
      <c r="Z624" s="194"/>
      <c r="AA624" s="194"/>
      <c r="AB624" s="194"/>
      <c r="AC624" s="194"/>
      <c r="AD624" s="194"/>
      <c r="AE624" s="194"/>
      <c r="AF624" s="194"/>
      <c r="AG624" s="194"/>
      <c r="AH624" s="194"/>
      <c r="AI624" s="194"/>
      <c r="AJ624" s="194"/>
      <c r="AK624" s="194"/>
      <c r="AL624" s="194"/>
      <c r="AM624" s="194"/>
      <c r="AN624" s="194"/>
      <c r="AO624" s="194"/>
      <c r="AP624" s="194"/>
      <c r="AQ624" s="194"/>
      <c r="AR624" s="194"/>
      <c r="AS624" s="194"/>
      <c r="AT624" s="194"/>
      <c r="AU624" s="194"/>
      <c r="AV624" s="194"/>
      <c r="AW624" s="194"/>
      <c r="AX624" s="194"/>
      <c r="AY624" s="194"/>
      <c r="AZ624" s="194"/>
      <c r="BA624" s="194"/>
      <c r="BB624" s="194"/>
      <c r="BC624" s="194"/>
      <c r="BD624" s="194"/>
      <c r="BE624" s="194"/>
      <c r="BF624" s="194"/>
      <c r="BG624" s="194"/>
      <c r="BH624" s="194"/>
      <c r="BI624" s="194"/>
      <c r="BJ624" s="194"/>
    </row>
    <row r="625" spans="1:62" s="197" customFormat="1" ht="18" customHeight="1">
      <c r="A625" s="320" t="s">
        <v>375</v>
      </c>
      <c r="B625" s="321" t="s">
        <v>151</v>
      </c>
      <c r="C625" s="320" t="s">
        <v>152</v>
      </c>
      <c r="D625" s="320" t="s">
        <v>120</v>
      </c>
      <c r="E625" s="435" t="s">
        <v>386</v>
      </c>
      <c r="F625" s="435"/>
      <c r="G625" s="322" t="s">
        <v>153</v>
      </c>
      <c r="H625" s="321" t="s">
        <v>154</v>
      </c>
      <c r="I625" s="321" t="s">
        <v>1025</v>
      </c>
      <c r="J625" s="344" t="s">
        <v>157</v>
      </c>
      <c r="K625" s="194"/>
      <c r="L625" s="194"/>
      <c r="M625" s="194"/>
      <c r="N625" s="194"/>
      <c r="O625" s="194"/>
      <c r="P625" s="194"/>
      <c r="Q625" s="194"/>
      <c r="R625" s="194"/>
      <c r="S625" s="194"/>
      <c r="T625" s="194"/>
      <c r="U625" s="194"/>
      <c r="V625" s="194"/>
      <c r="W625" s="194"/>
      <c r="X625" s="194"/>
      <c r="Y625" s="194"/>
      <c r="Z625" s="194"/>
      <c r="AA625" s="194"/>
      <c r="AB625" s="194"/>
      <c r="AC625" s="194"/>
      <c r="AD625" s="194"/>
      <c r="AE625" s="194"/>
      <c r="AF625" s="194"/>
      <c r="AG625" s="194"/>
      <c r="AH625" s="194"/>
      <c r="AI625" s="194"/>
      <c r="AJ625" s="194"/>
      <c r="AK625" s="194"/>
      <c r="AL625" s="194"/>
      <c r="AM625" s="194"/>
      <c r="AN625" s="194"/>
      <c r="AO625" s="194"/>
      <c r="AP625" s="194"/>
      <c r="AQ625" s="194"/>
      <c r="AR625" s="194"/>
      <c r="AS625" s="194"/>
      <c r="AT625" s="194"/>
      <c r="AU625" s="194"/>
      <c r="AV625" s="194"/>
      <c r="AW625" s="194"/>
      <c r="AX625" s="194"/>
      <c r="AY625" s="194"/>
      <c r="AZ625" s="194"/>
      <c r="BA625" s="194"/>
      <c r="BB625" s="194"/>
      <c r="BC625" s="194"/>
      <c r="BD625" s="194"/>
      <c r="BE625" s="194"/>
      <c r="BF625" s="194"/>
      <c r="BG625" s="194"/>
      <c r="BH625" s="194"/>
      <c r="BI625" s="194"/>
      <c r="BJ625" s="194"/>
    </row>
    <row r="626" spans="1:62" s="197" customFormat="1" ht="24" customHeight="1">
      <c r="A626" s="323" t="s">
        <v>1260</v>
      </c>
      <c r="B626" s="324" t="s">
        <v>371</v>
      </c>
      <c r="C626" s="323" t="s">
        <v>190</v>
      </c>
      <c r="D626" s="323" t="s">
        <v>372</v>
      </c>
      <c r="E626" s="438" t="s">
        <v>1176</v>
      </c>
      <c r="F626" s="438"/>
      <c r="G626" s="325" t="s">
        <v>176</v>
      </c>
      <c r="H626" s="326">
        <v>1</v>
      </c>
      <c r="I626" s="327">
        <v>0.65</v>
      </c>
      <c r="J626" s="345">
        <v>0.65</v>
      </c>
      <c r="K626" s="194"/>
      <c r="L626" s="194"/>
      <c r="M626" s="194"/>
      <c r="N626" s="194"/>
      <c r="O626" s="194"/>
      <c r="P626" s="194"/>
      <c r="Q626" s="194"/>
      <c r="R626" s="194"/>
      <c r="S626" s="194"/>
      <c r="T626" s="194"/>
      <c r="U626" s="194"/>
      <c r="V626" s="194"/>
      <c r="W626" s="194"/>
      <c r="X626" s="194"/>
      <c r="Y626" s="194"/>
      <c r="Z626" s="194"/>
      <c r="AA626" s="194"/>
      <c r="AB626" s="194"/>
      <c r="AC626" s="194"/>
      <c r="AD626" s="194"/>
      <c r="AE626" s="194"/>
      <c r="AF626" s="194"/>
      <c r="AG626" s="194"/>
      <c r="AH626" s="194"/>
      <c r="AI626" s="194"/>
      <c r="AJ626" s="194"/>
      <c r="AK626" s="194"/>
      <c r="AL626" s="194"/>
      <c r="AM626" s="194"/>
      <c r="AN626" s="194"/>
      <c r="AO626" s="194"/>
      <c r="AP626" s="194"/>
      <c r="AQ626" s="194"/>
      <c r="AR626" s="194"/>
      <c r="AS626" s="194"/>
      <c r="AT626" s="194"/>
      <c r="AU626" s="194"/>
      <c r="AV626" s="194"/>
      <c r="AW626" s="194"/>
      <c r="AX626" s="194"/>
      <c r="AY626" s="194"/>
      <c r="AZ626" s="194"/>
      <c r="BA626" s="194"/>
      <c r="BB626" s="194"/>
      <c r="BC626" s="194"/>
      <c r="BD626" s="194"/>
      <c r="BE626" s="194"/>
      <c r="BF626" s="194"/>
      <c r="BG626" s="194"/>
      <c r="BH626" s="194"/>
      <c r="BI626" s="194"/>
      <c r="BJ626" s="194"/>
    </row>
    <row r="627" spans="1:62" s="197" customFormat="1" ht="24" customHeight="1">
      <c r="A627" s="328" t="s">
        <v>1264</v>
      </c>
      <c r="B627" s="329" t="s">
        <v>604</v>
      </c>
      <c r="C627" s="328" t="s">
        <v>190</v>
      </c>
      <c r="D627" s="328" t="s">
        <v>605</v>
      </c>
      <c r="E627" s="439" t="s">
        <v>401</v>
      </c>
      <c r="F627" s="439"/>
      <c r="G627" s="330" t="s">
        <v>168</v>
      </c>
      <c r="H627" s="331">
        <v>4.2700000000000004E-3</v>
      </c>
      <c r="I627" s="332">
        <v>97.15</v>
      </c>
      <c r="J627" s="346">
        <v>0.41</v>
      </c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  <c r="AA627" s="194"/>
      <c r="AB627" s="194"/>
      <c r="AC627" s="194"/>
      <c r="AD627" s="194"/>
      <c r="AE627" s="194"/>
      <c r="AF627" s="194"/>
      <c r="AG627" s="194"/>
      <c r="AH627" s="194"/>
      <c r="AI627" s="194"/>
      <c r="AJ627" s="194"/>
      <c r="AK627" s="194"/>
      <c r="AL627" s="194"/>
      <c r="AM627" s="194"/>
      <c r="AN627" s="194"/>
      <c r="AO627" s="194"/>
      <c r="AP627" s="194"/>
      <c r="AQ627" s="194"/>
      <c r="AR627" s="194"/>
      <c r="AS627" s="194"/>
      <c r="AT627" s="194"/>
      <c r="AU627" s="194"/>
      <c r="AV627" s="194"/>
      <c r="AW627" s="194"/>
      <c r="AX627" s="194"/>
      <c r="AY627" s="194"/>
      <c r="AZ627" s="194"/>
      <c r="BA627" s="194"/>
      <c r="BB627" s="194"/>
      <c r="BC627" s="194"/>
      <c r="BD627" s="194"/>
      <c r="BE627" s="194"/>
      <c r="BF627" s="194"/>
      <c r="BG627" s="194"/>
      <c r="BH627" s="194"/>
      <c r="BI627" s="194"/>
      <c r="BJ627" s="194"/>
    </row>
    <row r="628" spans="1:62" s="197" customFormat="1" ht="24" customHeight="1">
      <c r="A628" s="328" t="s">
        <v>1264</v>
      </c>
      <c r="B628" s="329" t="s">
        <v>680</v>
      </c>
      <c r="C628" s="328" t="s">
        <v>190</v>
      </c>
      <c r="D628" s="328" t="s">
        <v>681</v>
      </c>
      <c r="E628" s="439" t="s">
        <v>401</v>
      </c>
      <c r="F628" s="439"/>
      <c r="G628" s="330" t="s">
        <v>168</v>
      </c>
      <c r="H628" s="331">
        <v>4.2700000000000004E-3</v>
      </c>
      <c r="I628" s="332">
        <v>42.04</v>
      </c>
      <c r="J628" s="346">
        <v>0.17</v>
      </c>
      <c r="K628" s="194"/>
      <c r="L628" s="194"/>
      <c r="M628" s="194"/>
      <c r="N628" s="194"/>
      <c r="O628" s="194"/>
      <c r="P628" s="194"/>
      <c r="Q628" s="194"/>
      <c r="R628" s="194"/>
      <c r="S628" s="194"/>
      <c r="T628" s="194"/>
      <c r="U628" s="194"/>
      <c r="V628" s="194"/>
      <c r="W628" s="194"/>
      <c r="X628" s="194"/>
      <c r="Y628" s="194"/>
      <c r="Z628" s="194"/>
      <c r="AA628" s="194"/>
      <c r="AB628" s="194"/>
      <c r="AC628" s="194"/>
      <c r="AD628" s="194"/>
      <c r="AE628" s="194"/>
      <c r="AF628" s="194"/>
      <c r="AG628" s="194"/>
      <c r="AH628" s="194"/>
      <c r="AI628" s="194"/>
      <c r="AJ628" s="194"/>
      <c r="AK628" s="194"/>
      <c r="AL628" s="194"/>
      <c r="AM628" s="194"/>
      <c r="AN628" s="194"/>
      <c r="AO628" s="194"/>
      <c r="AP628" s="194"/>
      <c r="AQ628" s="194"/>
      <c r="AR628" s="194"/>
      <c r="AS628" s="194"/>
      <c r="AT628" s="194"/>
      <c r="AU628" s="194"/>
      <c r="AV628" s="194"/>
      <c r="AW628" s="194"/>
      <c r="AX628" s="194"/>
      <c r="AY628" s="194"/>
      <c r="AZ628" s="194"/>
      <c r="BA628" s="194"/>
      <c r="BB628" s="194"/>
      <c r="BC628" s="194"/>
      <c r="BD628" s="194"/>
      <c r="BE628" s="194"/>
      <c r="BF628" s="194"/>
      <c r="BG628" s="194"/>
      <c r="BH628" s="194"/>
      <c r="BI628" s="194"/>
      <c r="BJ628" s="194"/>
    </row>
    <row r="629" spans="1:62" s="197" customFormat="1" ht="24" customHeight="1">
      <c r="A629" s="328" t="s">
        <v>1264</v>
      </c>
      <c r="B629" s="329" t="s">
        <v>775</v>
      </c>
      <c r="C629" s="328" t="s">
        <v>190</v>
      </c>
      <c r="D629" s="328" t="s">
        <v>776</v>
      </c>
      <c r="E629" s="439" t="s">
        <v>401</v>
      </c>
      <c r="F629" s="439"/>
      <c r="G629" s="330" t="s">
        <v>168</v>
      </c>
      <c r="H629" s="331">
        <v>2.8400000000000001E-3</v>
      </c>
      <c r="I629" s="332">
        <v>25.79</v>
      </c>
      <c r="J629" s="346">
        <v>7.0000000000000007E-2</v>
      </c>
      <c r="K629" s="194"/>
      <c r="L629" s="194"/>
      <c r="M629" s="194"/>
      <c r="N629" s="194"/>
      <c r="O629" s="194"/>
      <c r="P629" s="194"/>
      <c r="Q629" s="194"/>
      <c r="R629" s="194"/>
      <c r="S629" s="194"/>
      <c r="T629" s="194"/>
      <c r="U629" s="194"/>
      <c r="V629" s="194"/>
      <c r="W629" s="194"/>
      <c r="X629" s="194"/>
      <c r="Y629" s="194"/>
      <c r="Z629" s="194"/>
      <c r="AA629" s="194"/>
      <c r="AB629" s="194"/>
      <c r="AC629" s="194"/>
      <c r="AD629" s="194"/>
      <c r="AE629" s="194"/>
      <c r="AF629" s="194"/>
      <c r="AG629" s="194"/>
      <c r="AH629" s="194"/>
      <c r="AI629" s="194"/>
      <c r="AJ629" s="194"/>
      <c r="AK629" s="194"/>
      <c r="AL629" s="194"/>
      <c r="AM629" s="194"/>
      <c r="AN629" s="194"/>
      <c r="AO629" s="194"/>
      <c r="AP629" s="194"/>
      <c r="AQ629" s="194"/>
      <c r="AR629" s="194"/>
      <c r="AS629" s="194"/>
      <c r="AT629" s="194"/>
      <c r="AU629" s="194"/>
      <c r="AV629" s="194"/>
      <c r="AW629" s="194"/>
      <c r="AX629" s="194"/>
      <c r="AY629" s="194"/>
      <c r="AZ629" s="194"/>
      <c r="BA629" s="194"/>
      <c r="BB629" s="194"/>
      <c r="BC629" s="194"/>
      <c r="BD629" s="194"/>
      <c r="BE629" s="194"/>
      <c r="BF629" s="194"/>
      <c r="BG629" s="194"/>
      <c r="BH629" s="194"/>
      <c r="BI629" s="194"/>
      <c r="BJ629" s="194"/>
    </row>
    <row r="630" spans="1:62" s="197" customFormat="1" ht="24" customHeight="1">
      <c r="A630" s="328" t="s">
        <v>1264</v>
      </c>
      <c r="B630" s="329" t="s">
        <v>935</v>
      </c>
      <c r="C630" s="328" t="s">
        <v>190</v>
      </c>
      <c r="D630" s="328" t="s">
        <v>936</v>
      </c>
      <c r="E630" s="439" t="s">
        <v>422</v>
      </c>
      <c r="F630" s="439"/>
      <c r="G630" s="330" t="s">
        <v>196</v>
      </c>
      <c r="H630" s="331">
        <v>7.1000000000000002E-4</v>
      </c>
      <c r="I630" s="332">
        <v>6.78</v>
      </c>
      <c r="J630" s="346">
        <v>0</v>
      </c>
      <c r="K630" s="194"/>
      <c r="L630" s="194"/>
      <c r="M630" s="194"/>
      <c r="N630" s="194"/>
      <c r="O630" s="194"/>
      <c r="P630" s="194"/>
      <c r="Q630" s="194"/>
      <c r="R630" s="194"/>
      <c r="S630" s="194"/>
      <c r="T630" s="194"/>
      <c r="U630" s="194"/>
      <c r="V630" s="194"/>
      <c r="W630" s="194"/>
      <c r="X630" s="194"/>
      <c r="Y630" s="194"/>
      <c r="Z630" s="194"/>
      <c r="AA630" s="194"/>
      <c r="AB630" s="194"/>
      <c r="AC630" s="194"/>
      <c r="AD630" s="194"/>
      <c r="AE630" s="194"/>
      <c r="AF630" s="194"/>
      <c r="AG630" s="194"/>
      <c r="AH630" s="194"/>
      <c r="AI630" s="194"/>
      <c r="AJ630" s="194"/>
      <c r="AK630" s="194"/>
      <c r="AL630" s="194"/>
      <c r="AM630" s="194"/>
      <c r="AN630" s="194"/>
      <c r="AO630" s="194"/>
      <c r="AP630" s="194"/>
      <c r="AQ630" s="194"/>
      <c r="AR630" s="194"/>
      <c r="AS630" s="194"/>
      <c r="AT630" s="194"/>
      <c r="AU630" s="194"/>
      <c r="AV630" s="194"/>
      <c r="AW630" s="194"/>
      <c r="AX630" s="194"/>
      <c r="AY630" s="194"/>
      <c r="AZ630" s="194"/>
      <c r="BA630" s="194"/>
      <c r="BB630" s="194"/>
      <c r="BC630" s="194"/>
      <c r="BD630" s="194"/>
      <c r="BE630" s="194"/>
      <c r="BF630" s="194"/>
      <c r="BG630" s="194"/>
      <c r="BH630" s="194"/>
      <c r="BI630" s="194"/>
      <c r="BJ630" s="194"/>
    </row>
    <row r="631" spans="1:62" s="197" customFormat="1" ht="24" customHeight="1">
      <c r="A631" s="328" t="s">
        <v>1264</v>
      </c>
      <c r="B631" s="329" t="s">
        <v>945</v>
      </c>
      <c r="C631" s="328" t="s">
        <v>190</v>
      </c>
      <c r="D631" s="328" t="s">
        <v>946</v>
      </c>
      <c r="E631" s="439" t="s">
        <v>422</v>
      </c>
      <c r="F631" s="439"/>
      <c r="G631" s="330" t="s">
        <v>196</v>
      </c>
      <c r="H631" s="331">
        <v>3.6000000000000002E-4</v>
      </c>
      <c r="I631" s="332">
        <v>9.1</v>
      </c>
      <c r="J631" s="346">
        <v>0</v>
      </c>
      <c r="K631" s="194"/>
      <c r="L631" s="194"/>
      <c r="M631" s="194"/>
      <c r="N631" s="194"/>
      <c r="O631" s="194"/>
      <c r="P631" s="194"/>
      <c r="Q631" s="194"/>
      <c r="R631" s="194"/>
      <c r="S631" s="194"/>
      <c r="T631" s="194"/>
      <c r="U631" s="194"/>
      <c r="V631" s="194"/>
      <c r="W631" s="194"/>
      <c r="X631" s="194"/>
      <c r="Y631" s="194"/>
      <c r="Z631" s="194"/>
      <c r="AA631" s="194"/>
      <c r="AB631" s="194"/>
      <c r="AC631" s="194"/>
      <c r="AD631" s="194"/>
      <c r="AE631" s="194"/>
      <c r="AF631" s="194"/>
      <c r="AG631" s="194"/>
      <c r="AH631" s="194"/>
      <c r="AI631" s="194"/>
      <c r="AJ631" s="194"/>
      <c r="AK631" s="194"/>
      <c r="AL631" s="194"/>
      <c r="AM631" s="194"/>
      <c r="AN631" s="194"/>
      <c r="AO631" s="194"/>
      <c r="AP631" s="194"/>
      <c r="AQ631" s="194"/>
      <c r="AR631" s="194"/>
      <c r="AS631" s="194"/>
      <c r="AT631" s="194"/>
      <c r="AU631" s="194"/>
      <c r="AV631" s="194"/>
      <c r="AW631" s="194"/>
      <c r="AX631" s="194"/>
      <c r="AY631" s="194"/>
      <c r="AZ631" s="194"/>
      <c r="BA631" s="194"/>
      <c r="BB631" s="194"/>
      <c r="BC631" s="194"/>
      <c r="BD631" s="194"/>
      <c r="BE631" s="194"/>
      <c r="BF631" s="194"/>
      <c r="BG631" s="194"/>
      <c r="BH631" s="194"/>
      <c r="BI631" s="194"/>
      <c r="BJ631" s="194"/>
    </row>
    <row r="632" spans="1:62" s="197" customFormat="1">
      <c r="A632" s="333"/>
      <c r="B632" s="333"/>
      <c r="C632" s="333"/>
      <c r="D632" s="333"/>
      <c r="E632" s="333" t="s">
        <v>1265</v>
      </c>
      <c r="F632" s="334">
        <v>0.35712319999999997</v>
      </c>
      <c r="G632" s="333" t="s">
        <v>1266</v>
      </c>
      <c r="H632" s="334">
        <v>0.28999999999999998</v>
      </c>
      <c r="I632" s="333" t="s">
        <v>1267</v>
      </c>
      <c r="J632" s="334">
        <v>0.65</v>
      </c>
      <c r="K632" s="194"/>
      <c r="L632" s="194"/>
      <c r="M632" s="194"/>
      <c r="N632" s="194"/>
      <c r="O632" s="194"/>
      <c r="P632" s="194"/>
      <c r="Q632" s="194"/>
      <c r="R632" s="194"/>
      <c r="S632" s="194"/>
      <c r="T632" s="194"/>
      <c r="U632" s="194"/>
      <c r="V632" s="194"/>
      <c r="W632" s="194"/>
      <c r="X632" s="194"/>
      <c r="Y632" s="194"/>
      <c r="Z632" s="194"/>
      <c r="AA632" s="194"/>
      <c r="AB632" s="194"/>
      <c r="AC632" s="194"/>
      <c r="AD632" s="194"/>
      <c r="AE632" s="194"/>
      <c r="AF632" s="194"/>
      <c r="AG632" s="194"/>
      <c r="AH632" s="194"/>
      <c r="AI632" s="194"/>
      <c r="AJ632" s="194"/>
      <c r="AK632" s="194"/>
      <c r="AL632" s="194"/>
      <c r="AM632" s="194"/>
      <c r="AN632" s="194"/>
      <c r="AO632" s="194"/>
      <c r="AP632" s="194"/>
      <c r="AQ632" s="194"/>
      <c r="AR632" s="194"/>
      <c r="AS632" s="194"/>
      <c r="AT632" s="194"/>
      <c r="AU632" s="194"/>
      <c r="AV632" s="194"/>
      <c r="AW632" s="194"/>
      <c r="AX632" s="194"/>
      <c r="AY632" s="194"/>
      <c r="AZ632" s="194"/>
      <c r="BA632" s="194"/>
      <c r="BB632" s="194"/>
      <c r="BC632" s="194"/>
      <c r="BD632" s="194"/>
      <c r="BE632" s="194"/>
      <c r="BF632" s="194"/>
      <c r="BG632" s="194"/>
      <c r="BH632" s="194"/>
      <c r="BI632" s="194"/>
      <c r="BJ632" s="194"/>
    </row>
    <row r="633" spans="1:62" s="197" customFormat="1">
      <c r="A633" s="333"/>
      <c r="B633" s="333"/>
      <c r="C633" s="333"/>
      <c r="D633" s="333"/>
      <c r="E633" s="333" t="s">
        <v>1268</v>
      </c>
      <c r="F633" s="334">
        <v>0.17</v>
      </c>
      <c r="G633" s="333"/>
      <c r="H633" s="434" t="s">
        <v>1269</v>
      </c>
      <c r="I633" s="434"/>
      <c r="J633" s="334">
        <v>0.82</v>
      </c>
      <c r="K633" s="194"/>
      <c r="L633" s="194"/>
      <c r="M633" s="194"/>
      <c r="N633" s="194"/>
      <c r="O633" s="194"/>
      <c r="P633" s="194"/>
      <c r="Q633" s="194"/>
      <c r="R633" s="194"/>
      <c r="S633" s="194"/>
      <c r="T633" s="194"/>
      <c r="U633" s="194"/>
      <c r="V633" s="194"/>
      <c r="W633" s="194"/>
      <c r="X633" s="194"/>
      <c r="Y633" s="194"/>
      <c r="Z633" s="194"/>
      <c r="AA633" s="194"/>
      <c r="AB633" s="194"/>
      <c r="AC633" s="194"/>
      <c r="AD633" s="194"/>
      <c r="AE633" s="194"/>
      <c r="AF633" s="194"/>
      <c r="AG633" s="194"/>
      <c r="AH633" s="194"/>
      <c r="AI633" s="194"/>
      <c r="AJ633" s="194"/>
      <c r="AK633" s="194"/>
      <c r="AL633" s="194"/>
      <c r="AM633" s="194"/>
      <c r="AN633" s="194"/>
      <c r="AO633" s="194"/>
      <c r="AP633" s="194"/>
      <c r="AQ633" s="194"/>
      <c r="AR633" s="194"/>
      <c r="AS633" s="194"/>
      <c r="AT633" s="194"/>
      <c r="AU633" s="194"/>
      <c r="AV633" s="194"/>
      <c r="AW633" s="194"/>
      <c r="AX633" s="194"/>
      <c r="AY633" s="194"/>
      <c r="AZ633" s="194"/>
      <c r="BA633" s="194"/>
      <c r="BB633" s="194"/>
      <c r="BC633" s="194"/>
      <c r="BD633" s="194"/>
      <c r="BE633" s="194"/>
      <c r="BF633" s="194"/>
      <c r="BG633" s="194"/>
      <c r="BH633" s="194"/>
      <c r="BI633" s="194"/>
      <c r="BJ633" s="194"/>
    </row>
    <row r="634" spans="1:62" s="197" customFormat="1" ht="30" customHeight="1" thickBot="1">
      <c r="A634" s="335"/>
      <c r="B634" s="335"/>
      <c r="C634" s="335"/>
      <c r="D634" s="335"/>
      <c r="E634" s="335"/>
      <c r="F634" s="335"/>
      <c r="G634" s="335" t="s">
        <v>1270</v>
      </c>
      <c r="H634" s="336">
        <v>101</v>
      </c>
      <c r="I634" s="335" t="s">
        <v>1271</v>
      </c>
      <c r="J634" s="337">
        <v>82.82</v>
      </c>
      <c r="K634" s="194"/>
      <c r="L634" s="194"/>
      <c r="M634" s="194"/>
      <c r="N634" s="194"/>
      <c r="O634" s="194"/>
      <c r="P634" s="194"/>
      <c r="Q634" s="194"/>
      <c r="R634" s="194"/>
      <c r="S634" s="194"/>
      <c r="T634" s="194"/>
      <c r="U634" s="194"/>
      <c r="V634" s="194"/>
      <c r="W634" s="194"/>
      <c r="X634" s="194"/>
      <c r="Y634" s="194"/>
      <c r="Z634" s="194"/>
      <c r="AA634" s="194"/>
      <c r="AB634" s="194"/>
      <c r="AC634" s="194"/>
      <c r="AD634" s="194"/>
      <c r="AE634" s="194"/>
      <c r="AF634" s="194"/>
      <c r="AG634" s="194"/>
      <c r="AH634" s="194"/>
      <c r="AI634" s="194"/>
      <c r="AJ634" s="194"/>
      <c r="AK634" s="194"/>
      <c r="AL634" s="194"/>
      <c r="AM634" s="194"/>
      <c r="AN634" s="194"/>
      <c r="AO634" s="194"/>
      <c r="AP634" s="194"/>
      <c r="AQ634" s="194"/>
      <c r="AR634" s="194"/>
      <c r="AS634" s="194"/>
      <c r="AT634" s="194"/>
      <c r="AU634" s="194"/>
      <c r="AV634" s="194"/>
      <c r="AW634" s="194"/>
      <c r="AX634" s="194"/>
      <c r="AY634" s="194"/>
      <c r="AZ634" s="194"/>
      <c r="BA634" s="194"/>
      <c r="BB634" s="194"/>
      <c r="BC634" s="194"/>
      <c r="BD634" s="194"/>
      <c r="BE634" s="194"/>
      <c r="BF634" s="194"/>
      <c r="BG634" s="194"/>
      <c r="BH634" s="194"/>
      <c r="BI634" s="194"/>
      <c r="BJ634" s="194"/>
    </row>
    <row r="635" spans="1:62" s="197" customFormat="1" ht="0.95" customHeight="1" thickTop="1">
      <c r="A635" s="338"/>
      <c r="B635" s="338"/>
      <c r="C635" s="338"/>
      <c r="D635" s="338"/>
      <c r="E635" s="338"/>
      <c r="F635" s="338"/>
      <c r="G635" s="338"/>
      <c r="H635" s="338"/>
      <c r="I635" s="338"/>
      <c r="J635" s="338"/>
      <c r="K635" s="194"/>
      <c r="L635" s="194"/>
      <c r="M635" s="194"/>
      <c r="N635" s="194"/>
      <c r="O635" s="194"/>
      <c r="P635" s="194"/>
      <c r="Q635" s="194"/>
      <c r="R635" s="194"/>
      <c r="S635" s="194"/>
      <c r="T635" s="194"/>
      <c r="U635" s="194"/>
      <c r="V635" s="194"/>
      <c r="W635" s="194"/>
      <c r="X635" s="194"/>
      <c r="Y635" s="194"/>
      <c r="Z635" s="194"/>
      <c r="AA635" s="194"/>
      <c r="AB635" s="194"/>
      <c r="AC635" s="194"/>
      <c r="AD635" s="194"/>
      <c r="AE635" s="194"/>
      <c r="AF635" s="194"/>
      <c r="AG635" s="194"/>
      <c r="AH635" s="194"/>
      <c r="AI635" s="194"/>
      <c r="AJ635" s="194"/>
      <c r="AK635" s="194"/>
      <c r="AL635" s="194"/>
      <c r="AM635" s="194"/>
      <c r="AN635" s="194"/>
      <c r="AO635" s="194"/>
      <c r="AP635" s="194"/>
      <c r="AQ635" s="194"/>
      <c r="AR635" s="194"/>
      <c r="AS635" s="194"/>
      <c r="AT635" s="194"/>
      <c r="AU635" s="194"/>
      <c r="AV635" s="194"/>
      <c r="AW635" s="194"/>
      <c r="AX635" s="194"/>
      <c r="AY635" s="194"/>
      <c r="AZ635" s="194"/>
      <c r="BA635" s="194"/>
      <c r="BB635" s="194"/>
      <c r="BC635" s="194"/>
      <c r="BD635" s="194"/>
      <c r="BE635" s="194"/>
      <c r="BF635" s="194"/>
      <c r="BG635" s="194"/>
      <c r="BH635" s="194"/>
      <c r="BI635" s="194"/>
      <c r="BJ635" s="194"/>
    </row>
    <row r="636" spans="1:62" s="197" customFormat="1" ht="24" customHeight="1">
      <c r="A636" s="318" t="s">
        <v>376</v>
      </c>
      <c r="B636" s="318"/>
      <c r="C636" s="318"/>
      <c r="D636" s="318" t="s">
        <v>377</v>
      </c>
      <c r="E636" s="318"/>
      <c r="F636" s="437"/>
      <c r="G636" s="437"/>
      <c r="H636" s="319"/>
      <c r="I636" s="318"/>
      <c r="J636" s="343">
        <v>1515</v>
      </c>
      <c r="K636" s="194"/>
      <c r="L636" s="194"/>
      <c r="M636" s="194"/>
      <c r="N636" s="194"/>
      <c r="O636" s="194"/>
      <c r="P636" s="194"/>
      <c r="Q636" s="194"/>
      <c r="R636" s="194"/>
      <c r="S636" s="194"/>
      <c r="T636" s="194"/>
      <c r="U636" s="194"/>
      <c r="V636" s="194"/>
      <c r="W636" s="194"/>
      <c r="X636" s="194"/>
      <c r="Y636" s="194"/>
      <c r="Z636" s="194"/>
      <c r="AA636" s="194"/>
      <c r="AB636" s="194"/>
      <c r="AC636" s="194"/>
      <c r="AD636" s="194"/>
      <c r="AE636" s="194"/>
      <c r="AF636" s="194"/>
      <c r="AG636" s="194"/>
      <c r="AH636" s="194"/>
      <c r="AI636" s="194"/>
      <c r="AJ636" s="194"/>
      <c r="AK636" s="194"/>
      <c r="AL636" s="194"/>
      <c r="AM636" s="194"/>
      <c r="AN636" s="194"/>
      <c r="AO636" s="194"/>
      <c r="AP636" s="194"/>
      <c r="AQ636" s="194"/>
      <c r="AR636" s="194"/>
      <c r="AS636" s="194"/>
      <c r="AT636" s="194"/>
      <c r="AU636" s="194"/>
      <c r="AV636" s="194"/>
      <c r="AW636" s="194"/>
      <c r="AX636" s="194"/>
      <c r="AY636" s="194"/>
      <c r="AZ636" s="194"/>
      <c r="BA636" s="194"/>
      <c r="BB636" s="194"/>
      <c r="BC636" s="194"/>
      <c r="BD636" s="194"/>
      <c r="BE636" s="194"/>
      <c r="BF636" s="194"/>
      <c r="BG636" s="194"/>
      <c r="BH636" s="194"/>
      <c r="BI636" s="194"/>
      <c r="BJ636" s="194"/>
    </row>
    <row r="637" spans="1:62" s="197" customFormat="1" ht="18" customHeight="1">
      <c r="A637" s="320" t="s">
        <v>378</v>
      </c>
      <c r="B637" s="321" t="s">
        <v>151</v>
      </c>
      <c r="C637" s="320" t="s">
        <v>152</v>
      </c>
      <c r="D637" s="320" t="s">
        <v>120</v>
      </c>
      <c r="E637" s="435" t="s">
        <v>386</v>
      </c>
      <c r="F637" s="435"/>
      <c r="G637" s="322" t="s">
        <v>153</v>
      </c>
      <c r="H637" s="321" t="s">
        <v>154</v>
      </c>
      <c r="I637" s="321" t="s">
        <v>1025</v>
      </c>
      <c r="J637" s="344" t="s">
        <v>157</v>
      </c>
      <c r="K637" s="194"/>
      <c r="L637" s="194"/>
      <c r="M637" s="194"/>
      <c r="N637" s="194"/>
      <c r="O637" s="194"/>
      <c r="P637" s="194"/>
      <c r="Q637" s="194"/>
      <c r="R637" s="194"/>
      <c r="S637" s="194"/>
      <c r="T637" s="194"/>
      <c r="U637" s="194"/>
      <c r="V637" s="194"/>
      <c r="W637" s="194"/>
      <c r="X637" s="194"/>
      <c r="Y637" s="194"/>
      <c r="Z637" s="194"/>
      <c r="AA637" s="194"/>
      <c r="AB637" s="194"/>
      <c r="AC637" s="194"/>
      <c r="AD637" s="194"/>
      <c r="AE637" s="194"/>
      <c r="AF637" s="194"/>
      <c r="AG637" s="194"/>
      <c r="AH637" s="194"/>
      <c r="AI637" s="194"/>
      <c r="AJ637" s="194"/>
      <c r="AK637" s="194"/>
      <c r="AL637" s="194"/>
      <c r="AM637" s="194"/>
      <c r="AN637" s="194"/>
      <c r="AO637" s="194"/>
      <c r="AP637" s="194"/>
      <c r="AQ637" s="194"/>
      <c r="AR637" s="194"/>
      <c r="AS637" s="194"/>
      <c r="AT637" s="194"/>
      <c r="AU637" s="194"/>
      <c r="AV637" s="194"/>
      <c r="AW637" s="194"/>
      <c r="AX637" s="194"/>
      <c r="AY637" s="194"/>
      <c r="AZ637" s="194"/>
      <c r="BA637" s="194"/>
      <c r="BB637" s="194"/>
      <c r="BC637" s="194"/>
      <c r="BD637" s="194"/>
      <c r="BE637" s="194"/>
      <c r="BF637" s="194"/>
      <c r="BG637" s="194"/>
      <c r="BH637" s="194"/>
      <c r="BI637" s="194"/>
      <c r="BJ637" s="194"/>
    </row>
    <row r="638" spans="1:62" s="197" customFormat="1" ht="24" customHeight="1">
      <c r="A638" s="323" t="s">
        <v>1260</v>
      </c>
      <c r="B638" s="324" t="s">
        <v>379</v>
      </c>
      <c r="C638" s="323" t="s">
        <v>219</v>
      </c>
      <c r="D638" s="323" t="s">
        <v>380</v>
      </c>
      <c r="E638" s="438">
        <v>55.01</v>
      </c>
      <c r="F638" s="438"/>
      <c r="G638" s="325" t="s">
        <v>176</v>
      </c>
      <c r="H638" s="326">
        <v>1</v>
      </c>
      <c r="I638" s="327">
        <v>11.82</v>
      </c>
      <c r="J638" s="345">
        <v>11.82</v>
      </c>
      <c r="K638" s="194"/>
      <c r="L638" s="194"/>
      <c r="M638" s="194"/>
      <c r="N638" s="194"/>
      <c r="O638" s="194"/>
      <c r="P638" s="194"/>
      <c r="Q638" s="194"/>
      <c r="R638" s="194"/>
      <c r="S638" s="194"/>
      <c r="T638" s="194"/>
      <c r="U638" s="194"/>
      <c r="V638" s="194"/>
      <c r="W638" s="194"/>
      <c r="X638" s="194"/>
      <c r="Y638" s="194"/>
      <c r="Z638" s="194"/>
      <c r="AA638" s="194"/>
      <c r="AB638" s="194"/>
      <c r="AC638" s="194"/>
      <c r="AD638" s="194"/>
      <c r="AE638" s="194"/>
      <c r="AF638" s="194"/>
      <c r="AG638" s="194"/>
      <c r="AH638" s="194"/>
      <c r="AI638" s="194"/>
      <c r="AJ638" s="194"/>
      <c r="AK638" s="194"/>
      <c r="AL638" s="194"/>
      <c r="AM638" s="194"/>
      <c r="AN638" s="194"/>
      <c r="AO638" s="194"/>
      <c r="AP638" s="194"/>
      <c r="AQ638" s="194"/>
      <c r="AR638" s="194"/>
      <c r="AS638" s="194"/>
      <c r="AT638" s="194"/>
      <c r="AU638" s="194"/>
      <c r="AV638" s="194"/>
      <c r="AW638" s="194"/>
      <c r="AX638" s="194"/>
      <c r="AY638" s="194"/>
      <c r="AZ638" s="194"/>
      <c r="BA638" s="194"/>
      <c r="BB638" s="194"/>
      <c r="BC638" s="194"/>
      <c r="BD638" s="194"/>
      <c r="BE638" s="194"/>
      <c r="BF638" s="194"/>
      <c r="BG638" s="194"/>
      <c r="BH638" s="194"/>
      <c r="BI638" s="194"/>
      <c r="BJ638" s="194"/>
    </row>
    <row r="639" spans="1:62" s="197" customFormat="1" ht="24" customHeight="1">
      <c r="A639" s="328" t="s">
        <v>1264</v>
      </c>
      <c r="B639" s="329" t="s">
        <v>425</v>
      </c>
      <c r="C639" s="328" t="s">
        <v>219</v>
      </c>
      <c r="D639" s="328" t="s">
        <v>426</v>
      </c>
      <c r="E639" s="439" t="s">
        <v>401</v>
      </c>
      <c r="F639" s="439"/>
      <c r="G639" s="330" t="s">
        <v>168</v>
      </c>
      <c r="H639" s="331">
        <v>0.7</v>
      </c>
      <c r="I639" s="332">
        <v>16.889399999999998</v>
      </c>
      <c r="J639" s="346">
        <v>11.82</v>
      </c>
      <c r="K639" s="194"/>
      <c r="L639" s="194"/>
      <c r="M639" s="194"/>
      <c r="N639" s="194"/>
      <c r="O639" s="194"/>
      <c r="P639" s="194"/>
      <c r="Q639" s="194"/>
      <c r="R639" s="194"/>
      <c r="S639" s="194"/>
      <c r="T639" s="194"/>
      <c r="U639" s="194"/>
      <c r="V639" s="194"/>
      <c r="W639" s="194"/>
      <c r="X639" s="194"/>
      <c r="Y639" s="194"/>
      <c r="Z639" s="194"/>
      <c r="AA639" s="194"/>
      <c r="AB639" s="194"/>
      <c r="AC639" s="194"/>
      <c r="AD639" s="194"/>
      <c r="AE639" s="194"/>
      <c r="AF639" s="194"/>
      <c r="AG639" s="194"/>
      <c r="AH639" s="194"/>
      <c r="AI639" s="194"/>
      <c r="AJ639" s="194"/>
      <c r="AK639" s="194"/>
      <c r="AL639" s="194"/>
      <c r="AM639" s="194"/>
      <c r="AN639" s="194"/>
      <c r="AO639" s="194"/>
      <c r="AP639" s="194"/>
      <c r="AQ639" s="194"/>
      <c r="AR639" s="194"/>
      <c r="AS639" s="194"/>
      <c r="AT639" s="194"/>
      <c r="AU639" s="194"/>
      <c r="AV639" s="194"/>
      <c r="AW639" s="194"/>
      <c r="AX639" s="194"/>
      <c r="AY639" s="194"/>
      <c r="AZ639" s="194"/>
      <c r="BA639" s="194"/>
      <c r="BB639" s="194"/>
      <c r="BC639" s="194"/>
      <c r="BD639" s="194"/>
      <c r="BE639" s="194"/>
      <c r="BF639" s="194"/>
      <c r="BG639" s="194"/>
      <c r="BH639" s="194"/>
      <c r="BI639" s="194"/>
      <c r="BJ639" s="194"/>
    </row>
    <row r="640" spans="1:62" s="197" customFormat="1">
      <c r="A640" s="333"/>
      <c r="B640" s="333"/>
      <c r="C640" s="333"/>
      <c r="D640" s="333"/>
      <c r="E640" s="333" t="s">
        <v>1265</v>
      </c>
      <c r="F640" s="334">
        <v>6.4941487000000002</v>
      </c>
      <c r="G640" s="333" t="s">
        <v>1266</v>
      </c>
      <c r="H640" s="334">
        <v>5.33</v>
      </c>
      <c r="I640" s="333" t="s">
        <v>1267</v>
      </c>
      <c r="J640" s="334">
        <v>11.82</v>
      </c>
      <c r="K640" s="194"/>
      <c r="L640" s="194"/>
      <c r="M640" s="194"/>
      <c r="N640" s="194"/>
      <c r="O640" s="194"/>
      <c r="P640" s="194"/>
      <c r="Q640" s="194"/>
      <c r="R640" s="194"/>
      <c r="S640" s="194"/>
      <c r="T640" s="194"/>
      <c r="U640" s="194"/>
      <c r="V640" s="194"/>
      <c r="W640" s="194"/>
      <c r="X640" s="194"/>
      <c r="Y640" s="194"/>
      <c r="Z640" s="194"/>
      <c r="AA640" s="194"/>
      <c r="AB640" s="194"/>
      <c r="AC640" s="194"/>
      <c r="AD640" s="194"/>
      <c r="AE640" s="194"/>
      <c r="AF640" s="194"/>
      <c r="AG640" s="194"/>
      <c r="AH640" s="194"/>
      <c r="AI640" s="194"/>
      <c r="AJ640" s="194"/>
      <c r="AK640" s="194"/>
      <c r="AL640" s="194"/>
      <c r="AM640" s="194"/>
      <c r="AN640" s="194"/>
      <c r="AO640" s="194"/>
      <c r="AP640" s="194"/>
      <c r="AQ640" s="194"/>
      <c r="AR640" s="194"/>
      <c r="AS640" s="194"/>
      <c r="AT640" s="194"/>
      <c r="AU640" s="194"/>
      <c r="AV640" s="194"/>
      <c r="AW640" s="194"/>
      <c r="AX640" s="194"/>
      <c r="AY640" s="194"/>
      <c r="AZ640" s="194"/>
      <c r="BA640" s="194"/>
      <c r="BB640" s="194"/>
      <c r="BC640" s="194"/>
      <c r="BD640" s="194"/>
      <c r="BE640" s="194"/>
      <c r="BF640" s="194"/>
      <c r="BG640" s="194"/>
      <c r="BH640" s="194"/>
      <c r="BI640" s="194"/>
      <c r="BJ640" s="194"/>
    </row>
    <row r="641" spans="1:62" s="197" customFormat="1">
      <c r="A641" s="333"/>
      <c r="B641" s="333"/>
      <c r="C641" s="333"/>
      <c r="D641" s="333"/>
      <c r="E641" s="333" t="s">
        <v>1268</v>
      </c>
      <c r="F641" s="334">
        <v>3.18</v>
      </c>
      <c r="G641" s="333"/>
      <c r="H641" s="434" t="s">
        <v>1269</v>
      </c>
      <c r="I641" s="434"/>
      <c r="J641" s="334">
        <v>15</v>
      </c>
      <c r="K641" s="194"/>
      <c r="L641" s="194"/>
      <c r="M641" s="194"/>
      <c r="N641" s="194"/>
      <c r="O641" s="194"/>
      <c r="P641" s="194"/>
      <c r="Q641" s="194"/>
      <c r="R641" s="194"/>
      <c r="S641" s="194"/>
      <c r="T641" s="194"/>
      <c r="U641" s="194"/>
      <c r="V641" s="194"/>
      <c r="W641" s="194"/>
      <c r="X641" s="194"/>
      <c r="Y641" s="194"/>
      <c r="Z641" s="194"/>
      <c r="AA641" s="194"/>
      <c r="AB641" s="194"/>
      <c r="AC641" s="194"/>
      <c r="AD641" s="194"/>
      <c r="AE641" s="194"/>
      <c r="AF641" s="194"/>
      <c r="AG641" s="194"/>
      <c r="AH641" s="194"/>
      <c r="AI641" s="194"/>
      <c r="AJ641" s="194"/>
      <c r="AK641" s="194"/>
      <c r="AL641" s="194"/>
      <c r="AM641" s="194"/>
      <c r="AN641" s="194"/>
      <c r="AO641" s="194"/>
      <c r="AP641" s="194"/>
      <c r="AQ641" s="194"/>
      <c r="AR641" s="194"/>
      <c r="AS641" s="194"/>
      <c r="AT641" s="194"/>
      <c r="AU641" s="194"/>
      <c r="AV641" s="194"/>
      <c r="AW641" s="194"/>
      <c r="AX641" s="194"/>
      <c r="AY641" s="194"/>
      <c r="AZ641" s="194"/>
      <c r="BA641" s="194"/>
      <c r="BB641" s="194"/>
      <c r="BC641" s="194"/>
      <c r="BD641" s="194"/>
      <c r="BE641" s="194"/>
      <c r="BF641" s="194"/>
      <c r="BG641" s="194"/>
      <c r="BH641" s="194"/>
      <c r="BI641" s="194"/>
      <c r="BJ641" s="194"/>
    </row>
    <row r="642" spans="1:62" s="197" customFormat="1" ht="30" customHeight="1" thickBot="1">
      <c r="A642" s="335"/>
      <c r="B642" s="335"/>
      <c r="C642" s="335"/>
      <c r="D642" s="335"/>
      <c r="E642" s="335"/>
      <c r="F642" s="335"/>
      <c r="G642" s="335" t="s">
        <v>1270</v>
      </c>
      <c r="H642" s="336">
        <v>101</v>
      </c>
      <c r="I642" s="335" t="s">
        <v>1271</v>
      </c>
      <c r="J642" s="337">
        <v>1515</v>
      </c>
      <c r="K642" s="194"/>
      <c r="L642" s="194"/>
      <c r="M642" s="194"/>
      <c r="N642" s="194"/>
      <c r="O642" s="194"/>
      <c r="P642" s="194"/>
      <c r="Q642" s="194"/>
      <c r="R642" s="194"/>
      <c r="S642" s="194"/>
      <c r="T642" s="194"/>
      <c r="U642" s="194"/>
      <c r="V642" s="194"/>
      <c r="W642" s="194"/>
      <c r="X642" s="194"/>
      <c r="Y642" s="194"/>
      <c r="Z642" s="194"/>
      <c r="AA642" s="194"/>
      <c r="AB642" s="194"/>
      <c r="AC642" s="194"/>
      <c r="AD642" s="194"/>
      <c r="AE642" s="194"/>
      <c r="AF642" s="194"/>
      <c r="AG642" s="194"/>
      <c r="AH642" s="194"/>
      <c r="AI642" s="194"/>
      <c r="AJ642" s="194"/>
      <c r="AK642" s="194"/>
      <c r="AL642" s="194"/>
      <c r="AM642" s="194"/>
      <c r="AN642" s="194"/>
      <c r="AO642" s="194"/>
      <c r="AP642" s="194"/>
      <c r="AQ642" s="194"/>
      <c r="AR642" s="194"/>
      <c r="AS642" s="194"/>
      <c r="AT642" s="194"/>
      <c r="AU642" s="194"/>
      <c r="AV642" s="194"/>
      <c r="AW642" s="194"/>
      <c r="AX642" s="194"/>
      <c r="AY642" s="194"/>
      <c r="AZ642" s="194"/>
      <c r="BA642" s="194"/>
      <c r="BB642" s="194"/>
      <c r="BC642" s="194"/>
      <c r="BD642" s="194"/>
      <c r="BE642" s="194"/>
      <c r="BF642" s="194"/>
      <c r="BG642" s="194"/>
      <c r="BH642" s="194"/>
      <c r="BI642" s="194"/>
      <c r="BJ642" s="194"/>
    </row>
    <row r="643" spans="1:62" ht="0.95" customHeight="1" thickTop="1">
      <c r="A643" s="341"/>
      <c r="B643" s="341"/>
      <c r="C643" s="341"/>
      <c r="D643" s="341"/>
      <c r="E643" s="341"/>
      <c r="F643" s="341"/>
      <c r="G643" s="341"/>
      <c r="H643" s="341"/>
      <c r="I643" s="341"/>
      <c r="J643" s="341"/>
    </row>
    <row r="644" spans="1:62" ht="69.95" customHeight="1">
      <c r="A644" s="430" t="str">
        <f>'Orçamento Sintético'!D95</f>
        <v>_____________________________________________
Eng. Civil Késsio R. J. Monteiro - CREA 22154 D/AC</v>
      </c>
      <c r="B644" s="459"/>
      <c r="C644" s="459"/>
      <c r="D644" s="459"/>
      <c r="E644" s="459"/>
      <c r="F644" s="459"/>
      <c r="G644" s="459"/>
      <c r="H644" s="459"/>
      <c r="I644" s="459"/>
      <c r="J644" s="459"/>
    </row>
  </sheetData>
  <mergeCells count="500">
    <mergeCell ref="A644:J644"/>
    <mergeCell ref="A1:I1"/>
    <mergeCell ref="A2:I2"/>
    <mergeCell ref="A3:I3"/>
    <mergeCell ref="B8:I8"/>
    <mergeCell ref="B9:I9"/>
    <mergeCell ref="B10:I10"/>
    <mergeCell ref="A6:J6"/>
    <mergeCell ref="H633:I633"/>
    <mergeCell ref="F636:G636"/>
    <mergeCell ref="E637:F637"/>
    <mergeCell ref="E638:F638"/>
    <mergeCell ref="E639:F639"/>
    <mergeCell ref="H641:I641"/>
    <mergeCell ref="E626:F626"/>
    <mergeCell ref="E627:F627"/>
    <mergeCell ref="E628:F628"/>
    <mergeCell ref="E629:F629"/>
    <mergeCell ref="E630:F630"/>
    <mergeCell ref="E631:F631"/>
    <mergeCell ref="E617:F617"/>
    <mergeCell ref="E618:F618"/>
    <mergeCell ref="E619:F619"/>
    <mergeCell ref="H621:I621"/>
    <mergeCell ref="F624:G624"/>
    <mergeCell ref="E625:F625"/>
    <mergeCell ref="F611:G611"/>
    <mergeCell ref="F612:G612"/>
    <mergeCell ref="E613:F613"/>
    <mergeCell ref="E614:F614"/>
    <mergeCell ref="E615:F615"/>
    <mergeCell ref="E616:F616"/>
    <mergeCell ref="E599:F599"/>
    <mergeCell ref="E600:F600"/>
    <mergeCell ref="H602:I602"/>
    <mergeCell ref="E605:F605"/>
    <mergeCell ref="E606:F606"/>
    <mergeCell ref="H608:I608"/>
    <mergeCell ref="E587:F587"/>
    <mergeCell ref="E588:F588"/>
    <mergeCell ref="H590:I590"/>
    <mergeCell ref="E593:F593"/>
    <mergeCell ref="E594:F594"/>
    <mergeCell ref="H596:I596"/>
    <mergeCell ref="E575:F575"/>
    <mergeCell ref="E576:F576"/>
    <mergeCell ref="H578:I578"/>
    <mergeCell ref="E581:F581"/>
    <mergeCell ref="E582:F582"/>
    <mergeCell ref="H584:I584"/>
    <mergeCell ref="E563:F563"/>
    <mergeCell ref="E564:F564"/>
    <mergeCell ref="H566:I566"/>
    <mergeCell ref="E569:F569"/>
    <mergeCell ref="E570:F570"/>
    <mergeCell ref="H572:I572"/>
    <mergeCell ref="H552:I552"/>
    <mergeCell ref="F555:G555"/>
    <mergeCell ref="E556:F556"/>
    <mergeCell ref="E557:F557"/>
    <mergeCell ref="H559:I559"/>
    <mergeCell ref="F562:G562"/>
    <mergeCell ref="E545:F545"/>
    <mergeCell ref="E546:F546"/>
    <mergeCell ref="E547:F547"/>
    <mergeCell ref="E548:F548"/>
    <mergeCell ref="E549:F549"/>
    <mergeCell ref="E550:F550"/>
    <mergeCell ref="E536:F536"/>
    <mergeCell ref="E537:F537"/>
    <mergeCell ref="E538:F538"/>
    <mergeCell ref="E539:F539"/>
    <mergeCell ref="E540:F540"/>
    <mergeCell ref="H542:I542"/>
    <mergeCell ref="H528:I528"/>
    <mergeCell ref="F531:G531"/>
    <mergeCell ref="E532:F532"/>
    <mergeCell ref="E533:F533"/>
    <mergeCell ref="E534:F534"/>
    <mergeCell ref="E535:F535"/>
    <mergeCell ref="E521:F521"/>
    <mergeCell ref="E522:F522"/>
    <mergeCell ref="E523:F523"/>
    <mergeCell ref="E524:F524"/>
    <mergeCell ref="E525:F525"/>
    <mergeCell ref="E526:F526"/>
    <mergeCell ref="E512:F512"/>
    <mergeCell ref="E513:F513"/>
    <mergeCell ref="E514:F514"/>
    <mergeCell ref="H516:I516"/>
    <mergeCell ref="E519:F519"/>
    <mergeCell ref="E520:F520"/>
    <mergeCell ref="E503:F503"/>
    <mergeCell ref="H505:I505"/>
    <mergeCell ref="E508:F508"/>
    <mergeCell ref="E509:F509"/>
    <mergeCell ref="E510:F510"/>
    <mergeCell ref="E511:F511"/>
    <mergeCell ref="E497:F497"/>
    <mergeCell ref="E498:F498"/>
    <mergeCell ref="E499:F499"/>
    <mergeCell ref="E500:F500"/>
    <mergeCell ref="E501:F501"/>
    <mergeCell ref="E502:F502"/>
    <mergeCell ref="E488:F488"/>
    <mergeCell ref="E489:F489"/>
    <mergeCell ref="E490:F490"/>
    <mergeCell ref="E491:F491"/>
    <mergeCell ref="E492:F492"/>
    <mergeCell ref="H494:I494"/>
    <mergeCell ref="E479:F479"/>
    <mergeCell ref="E480:F480"/>
    <mergeCell ref="E481:F481"/>
    <mergeCell ref="H483:I483"/>
    <mergeCell ref="F486:G486"/>
    <mergeCell ref="E487:F487"/>
    <mergeCell ref="E470:F470"/>
    <mergeCell ref="E471:F471"/>
    <mergeCell ref="E472:F472"/>
    <mergeCell ref="H474:I474"/>
    <mergeCell ref="E477:F477"/>
    <mergeCell ref="E478:F478"/>
    <mergeCell ref="E461:F461"/>
    <mergeCell ref="E462:F462"/>
    <mergeCell ref="H464:I464"/>
    <mergeCell ref="E467:F467"/>
    <mergeCell ref="E468:F468"/>
    <mergeCell ref="E469:F469"/>
    <mergeCell ref="E452:F452"/>
    <mergeCell ref="H454:I454"/>
    <mergeCell ref="E457:F457"/>
    <mergeCell ref="E458:F458"/>
    <mergeCell ref="E459:F459"/>
    <mergeCell ref="E460:F460"/>
    <mergeCell ref="H444:I444"/>
    <mergeCell ref="E447:F447"/>
    <mergeCell ref="E448:F448"/>
    <mergeCell ref="E449:F449"/>
    <mergeCell ref="E450:F450"/>
    <mergeCell ref="E451:F451"/>
    <mergeCell ref="H435:I435"/>
    <mergeCell ref="E438:F438"/>
    <mergeCell ref="E439:F439"/>
    <mergeCell ref="E440:F440"/>
    <mergeCell ref="E441:F441"/>
    <mergeCell ref="E442:F442"/>
    <mergeCell ref="E428:F428"/>
    <mergeCell ref="E429:F429"/>
    <mergeCell ref="E430:F430"/>
    <mergeCell ref="E431:F431"/>
    <mergeCell ref="E432:F432"/>
    <mergeCell ref="E433:F433"/>
    <mergeCell ref="E419:F419"/>
    <mergeCell ref="E420:F420"/>
    <mergeCell ref="E421:F421"/>
    <mergeCell ref="E422:F422"/>
    <mergeCell ref="E423:F423"/>
    <mergeCell ref="H425:I425"/>
    <mergeCell ref="E410:F410"/>
    <mergeCell ref="E411:F411"/>
    <mergeCell ref="E412:F412"/>
    <mergeCell ref="E413:F413"/>
    <mergeCell ref="H415:I415"/>
    <mergeCell ref="E418:F418"/>
    <mergeCell ref="E401:F401"/>
    <mergeCell ref="E402:F402"/>
    <mergeCell ref="H404:I404"/>
    <mergeCell ref="E407:F407"/>
    <mergeCell ref="E408:F408"/>
    <mergeCell ref="E409:F409"/>
    <mergeCell ref="H393:I393"/>
    <mergeCell ref="E396:F396"/>
    <mergeCell ref="E397:F397"/>
    <mergeCell ref="E398:F398"/>
    <mergeCell ref="E399:F399"/>
    <mergeCell ref="E400:F400"/>
    <mergeCell ref="F386:G386"/>
    <mergeCell ref="E387:F387"/>
    <mergeCell ref="E388:F388"/>
    <mergeCell ref="E389:F389"/>
    <mergeCell ref="E390:F390"/>
    <mergeCell ref="E391:F391"/>
    <mergeCell ref="E377:F377"/>
    <mergeCell ref="E378:F378"/>
    <mergeCell ref="E379:F379"/>
    <mergeCell ref="E380:F380"/>
    <mergeCell ref="E381:F381"/>
    <mergeCell ref="H383:I383"/>
    <mergeCell ref="E368:F368"/>
    <mergeCell ref="E369:F369"/>
    <mergeCell ref="E370:F370"/>
    <mergeCell ref="H372:I372"/>
    <mergeCell ref="E375:F375"/>
    <mergeCell ref="E376:F376"/>
    <mergeCell ref="E359:F359"/>
    <mergeCell ref="H361:I361"/>
    <mergeCell ref="E364:F364"/>
    <mergeCell ref="E365:F365"/>
    <mergeCell ref="E366:F366"/>
    <mergeCell ref="E367:F367"/>
    <mergeCell ref="E353:F353"/>
    <mergeCell ref="E354:F354"/>
    <mergeCell ref="E355:F355"/>
    <mergeCell ref="E356:F356"/>
    <mergeCell ref="E357:F357"/>
    <mergeCell ref="E358:F358"/>
    <mergeCell ref="E344:F344"/>
    <mergeCell ref="E345:F345"/>
    <mergeCell ref="E346:F346"/>
    <mergeCell ref="E347:F347"/>
    <mergeCell ref="E348:F348"/>
    <mergeCell ref="H350:I350"/>
    <mergeCell ref="E335:F335"/>
    <mergeCell ref="H337:I337"/>
    <mergeCell ref="E340:F340"/>
    <mergeCell ref="E341:F341"/>
    <mergeCell ref="E342:F342"/>
    <mergeCell ref="E343:F343"/>
    <mergeCell ref="E329:F329"/>
    <mergeCell ref="E330:F330"/>
    <mergeCell ref="E331:F331"/>
    <mergeCell ref="E332:F332"/>
    <mergeCell ref="E333:F333"/>
    <mergeCell ref="E334:F334"/>
    <mergeCell ref="E320:F320"/>
    <mergeCell ref="E321:F321"/>
    <mergeCell ref="H323:I323"/>
    <mergeCell ref="F326:G326"/>
    <mergeCell ref="E327:F327"/>
    <mergeCell ref="E328:F328"/>
    <mergeCell ref="E311:F311"/>
    <mergeCell ref="E312:F312"/>
    <mergeCell ref="E313:F313"/>
    <mergeCell ref="E314:F314"/>
    <mergeCell ref="E315:F315"/>
    <mergeCell ref="H317:I317"/>
    <mergeCell ref="E302:F302"/>
    <mergeCell ref="E303:F303"/>
    <mergeCell ref="E304:F304"/>
    <mergeCell ref="H306:I306"/>
    <mergeCell ref="E309:F309"/>
    <mergeCell ref="E310:F310"/>
    <mergeCell ref="E293:F293"/>
    <mergeCell ref="H295:I295"/>
    <mergeCell ref="E298:F298"/>
    <mergeCell ref="E299:F299"/>
    <mergeCell ref="E300:F300"/>
    <mergeCell ref="E301:F301"/>
    <mergeCell ref="E287:F287"/>
    <mergeCell ref="E288:F288"/>
    <mergeCell ref="E289:F289"/>
    <mergeCell ref="E290:F290"/>
    <mergeCell ref="E291:F291"/>
    <mergeCell ref="E292:F292"/>
    <mergeCell ref="G279:I279"/>
    <mergeCell ref="G280:I280"/>
    <mergeCell ref="G281:I281"/>
    <mergeCell ref="A282:F282"/>
    <mergeCell ref="G282:I282"/>
    <mergeCell ref="H284:I284"/>
    <mergeCell ref="A276:F276"/>
    <mergeCell ref="G276:I276"/>
    <mergeCell ref="A277:F277"/>
    <mergeCell ref="G277:I277"/>
    <mergeCell ref="A278:F278"/>
    <mergeCell ref="G278:I278"/>
    <mergeCell ref="A273:F273"/>
    <mergeCell ref="G273:I273"/>
    <mergeCell ref="A274:F274"/>
    <mergeCell ref="G274:I274"/>
    <mergeCell ref="A275:F275"/>
    <mergeCell ref="G275:I275"/>
    <mergeCell ref="H262:I262"/>
    <mergeCell ref="J262:J263"/>
    <mergeCell ref="A266:F266"/>
    <mergeCell ref="G266:I266"/>
    <mergeCell ref="F267:I267"/>
    <mergeCell ref="A272:F272"/>
    <mergeCell ref="G272:I272"/>
    <mergeCell ref="F259:G259"/>
    <mergeCell ref="E260:F260"/>
    <mergeCell ref="E261:F261"/>
    <mergeCell ref="A262:A263"/>
    <mergeCell ref="B262:B263"/>
    <mergeCell ref="C262:C263"/>
    <mergeCell ref="D262:D263"/>
    <mergeCell ref="E262:E263"/>
    <mergeCell ref="F262:G262"/>
    <mergeCell ref="E250:F250"/>
    <mergeCell ref="E251:F251"/>
    <mergeCell ref="E252:F252"/>
    <mergeCell ref="E253:F253"/>
    <mergeCell ref="H255:I255"/>
    <mergeCell ref="F258:G258"/>
    <mergeCell ref="H239:I239"/>
    <mergeCell ref="E242:F242"/>
    <mergeCell ref="E243:F243"/>
    <mergeCell ref="E244:F244"/>
    <mergeCell ref="E245:F245"/>
    <mergeCell ref="H247:I247"/>
    <mergeCell ref="A230:F230"/>
    <mergeCell ref="G230:I230"/>
    <mergeCell ref="H232:I232"/>
    <mergeCell ref="F235:G235"/>
    <mergeCell ref="E236:F236"/>
    <mergeCell ref="E237:F237"/>
    <mergeCell ref="A227:F227"/>
    <mergeCell ref="G227:I227"/>
    <mergeCell ref="A228:F228"/>
    <mergeCell ref="G228:I228"/>
    <mergeCell ref="A229:F229"/>
    <mergeCell ref="G229:I229"/>
    <mergeCell ref="F221:I221"/>
    <mergeCell ref="A224:F224"/>
    <mergeCell ref="G224:I224"/>
    <mergeCell ref="A225:F225"/>
    <mergeCell ref="G225:I225"/>
    <mergeCell ref="A226:F226"/>
    <mergeCell ref="G226:I226"/>
    <mergeCell ref="E212:F212"/>
    <mergeCell ref="E213:F213"/>
    <mergeCell ref="E214:F214"/>
    <mergeCell ref="H216:I216"/>
    <mergeCell ref="E219:F219"/>
    <mergeCell ref="E220:F220"/>
    <mergeCell ref="E203:F203"/>
    <mergeCell ref="E204:F204"/>
    <mergeCell ref="E205:F205"/>
    <mergeCell ref="E206:F206"/>
    <mergeCell ref="H208:I208"/>
    <mergeCell ref="E211:F211"/>
    <mergeCell ref="E194:F194"/>
    <mergeCell ref="E195:F195"/>
    <mergeCell ref="E196:F196"/>
    <mergeCell ref="H198:I198"/>
    <mergeCell ref="E201:F201"/>
    <mergeCell ref="E202:F202"/>
    <mergeCell ref="E185:F185"/>
    <mergeCell ref="H187:I187"/>
    <mergeCell ref="F190:G190"/>
    <mergeCell ref="E191:F191"/>
    <mergeCell ref="E192:F192"/>
    <mergeCell ref="E193:F193"/>
    <mergeCell ref="E179:F179"/>
    <mergeCell ref="E180:F180"/>
    <mergeCell ref="E181:F181"/>
    <mergeCell ref="E182:F182"/>
    <mergeCell ref="E183:F183"/>
    <mergeCell ref="E184:F184"/>
    <mergeCell ref="E173:F173"/>
    <mergeCell ref="E174:F174"/>
    <mergeCell ref="E175:F175"/>
    <mergeCell ref="E176:F176"/>
    <mergeCell ref="E177:F177"/>
    <mergeCell ref="E178:F178"/>
    <mergeCell ref="E167:F167"/>
    <mergeCell ref="E168:F168"/>
    <mergeCell ref="E169:F169"/>
    <mergeCell ref="E170:F170"/>
    <mergeCell ref="E171:F171"/>
    <mergeCell ref="E172:F172"/>
    <mergeCell ref="E158:F158"/>
    <mergeCell ref="H160:I160"/>
    <mergeCell ref="E163:F163"/>
    <mergeCell ref="E164:F164"/>
    <mergeCell ref="E165:F165"/>
    <mergeCell ref="E166:F166"/>
    <mergeCell ref="E152:F152"/>
    <mergeCell ref="E153:F153"/>
    <mergeCell ref="E154:F154"/>
    <mergeCell ref="E155:F155"/>
    <mergeCell ref="E156:F156"/>
    <mergeCell ref="E157:F157"/>
    <mergeCell ref="E146:F146"/>
    <mergeCell ref="E147:F147"/>
    <mergeCell ref="E148:F148"/>
    <mergeCell ref="E149:F149"/>
    <mergeCell ref="E150:F150"/>
    <mergeCell ref="E151:F151"/>
    <mergeCell ref="H138:I138"/>
    <mergeCell ref="E141:F141"/>
    <mergeCell ref="E142:F142"/>
    <mergeCell ref="E143:F143"/>
    <mergeCell ref="E144:F144"/>
    <mergeCell ref="E145:F145"/>
    <mergeCell ref="E131:F131"/>
    <mergeCell ref="E132:F132"/>
    <mergeCell ref="E133:F133"/>
    <mergeCell ref="E134:F134"/>
    <mergeCell ref="E135:F135"/>
    <mergeCell ref="E136:F136"/>
    <mergeCell ref="H123:I123"/>
    <mergeCell ref="E126:F126"/>
    <mergeCell ref="E127:F127"/>
    <mergeCell ref="E128:F128"/>
    <mergeCell ref="E129:F129"/>
    <mergeCell ref="E130:F130"/>
    <mergeCell ref="A115:F115"/>
    <mergeCell ref="G115:I115"/>
    <mergeCell ref="A117:F117"/>
    <mergeCell ref="G117:I117"/>
    <mergeCell ref="A121:F121"/>
    <mergeCell ref="G121:I121"/>
    <mergeCell ref="A112:F112"/>
    <mergeCell ref="G112:I112"/>
    <mergeCell ref="A113:F113"/>
    <mergeCell ref="G113:I113"/>
    <mergeCell ref="A114:F114"/>
    <mergeCell ref="G114:I114"/>
    <mergeCell ref="G108:H108"/>
    <mergeCell ref="I108:I109"/>
    <mergeCell ref="J108:J109"/>
    <mergeCell ref="A110:F110"/>
    <mergeCell ref="G110:I110"/>
    <mergeCell ref="F111:I111"/>
    <mergeCell ref="E107:F107"/>
    <mergeCell ref="A108:A109"/>
    <mergeCell ref="B108:B109"/>
    <mergeCell ref="C108:C109"/>
    <mergeCell ref="D108:D109"/>
    <mergeCell ref="E108:F108"/>
    <mergeCell ref="A99:F99"/>
    <mergeCell ref="G99:I99"/>
    <mergeCell ref="A101:F101"/>
    <mergeCell ref="G101:I101"/>
    <mergeCell ref="H103:I103"/>
    <mergeCell ref="E106:F106"/>
    <mergeCell ref="A88:F88"/>
    <mergeCell ref="G88:I88"/>
    <mergeCell ref="A89:F89"/>
    <mergeCell ref="G89:I89"/>
    <mergeCell ref="A90:F90"/>
    <mergeCell ref="G90:I90"/>
    <mergeCell ref="I83:I84"/>
    <mergeCell ref="J83:J84"/>
    <mergeCell ref="A85:F85"/>
    <mergeCell ref="G85:I85"/>
    <mergeCell ref="F86:I86"/>
    <mergeCell ref="A87:F87"/>
    <mergeCell ref="G87:I87"/>
    <mergeCell ref="A83:A84"/>
    <mergeCell ref="B83:B84"/>
    <mergeCell ref="C83:C84"/>
    <mergeCell ref="D83:D84"/>
    <mergeCell ref="E83:F83"/>
    <mergeCell ref="G83:H83"/>
    <mergeCell ref="E74:F74"/>
    <mergeCell ref="E75:F75"/>
    <mergeCell ref="E76:F76"/>
    <mergeCell ref="H78:I78"/>
    <mergeCell ref="E81:F81"/>
    <mergeCell ref="E82:F82"/>
    <mergeCell ref="E65:F65"/>
    <mergeCell ref="E66:F66"/>
    <mergeCell ref="E67:F67"/>
    <mergeCell ref="E68:F68"/>
    <mergeCell ref="H70:I70"/>
    <mergeCell ref="E73:F73"/>
    <mergeCell ref="E56:F56"/>
    <mergeCell ref="E57:F57"/>
    <mergeCell ref="E58:F58"/>
    <mergeCell ref="E59:F59"/>
    <mergeCell ref="H61:I61"/>
    <mergeCell ref="E64:F64"/>
    <mergeCell ref="H48:I48"/>
    <mergeCell ref="E51:F51"/>
    <mergeCell ref="E52:F52"/>
    <mergeCell ref="E53:F53"/>
    <mergeCell ref="E54:F54"/>
    <mergeCell ref="E55:F55"/>
    <mergeCell ref="E41:F41"/>
    <mergeCell ref="E42:F42"/>
    <mergeCell ref="E43:F43"/>
    <mergeCell ref="E44:F44"/>
    <mergeCell ref="E45:F45"/>
    <mergeCell ref="E46:F46"/>
    <mergeCell ref="E32:F32"/>
    <mergeCell ref="H34:I34"/>
    <mergeCell ref="F37:G37"/>
    <mergeCell ref="F38:G38"/>
    <mergeCell ref="E39:F39"/>
    <mergeCell ref="E40:F40"/>
    <mergeCell ref="E27:F27"/>
    <mergeCell ref="E28:F28"/>
    <mergeCell ref="E29:F29"/>
    <mergeCell ref="E30:F30"/>
    <mergeCell ref="E31:F31"/>
    <mergeCell ref="E17:F17"/>
    <mergeCell ref="E18:F18"/>
    <mergeCell ref="E19:F19"/>
    <mergeCell ref="E20:F20"/>
    <mergeCell ref="H22:I22"/>
    <mergeCell ref="E25:F25"/>
    <mergeCell ref="A11:J11"/>
    <mergeCell ref="F12:G12"/>
    <mergeCell ref="E13:F13"/>
    <mergeCell ref="E14:F14"/>
    <mergeCell ref="E15:F15"/>
    <mergeCell ref="E16:F16"/>
    <mergeCell ref="E26:F26"/>
  </mergeCells>
  <pageMargins left="0.5" right="0.5" top="1" bottom="1" header="0.5" footer="0.5"/>
  <pageSetup paperSize="9" fitToHeight="0" orientation="landscape"/>
  <headerFooter>
    <oddHeader>&amp;L &amp;CMinha Empresa
CNPJ:  &amp;R</oddHeader>
    <oddFooter>&amp;L &amp;C  -  -  / DF
 / kessio1029@gmail.com &amp;R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DE336-02B6-459C-B850-2A2EB3BE1CF1}">
  <dimension ref="A1:H75"/>
  <sheetViews>
    <sheetView view="pageBreakPreview" topLeftCell="A48" zoomScale="85" zoomScaleNormal="100" zoomScaleSheetLayoutView="85" workbookViewId="0">
      <selection activeCell="L75" sqref="L75"/>
    </sheetView>
  </sheetViews>
  <sheetFormatPr defaultColWidth="9.140625" defaultRowHeight="12.75"/>
  <cols>
    <col min="1" max="1" width="11.85546875" style="254" customWidth="1"/>
    <col min="2" max="2" width="12.42578125" style="254" customWidth="1"/>
    <col min="3" max="3" width="21.42578125" style="254" customWidth="1"/>
    <col min="4" max="4" width="6.7109375" style="254" customWidth="1"/>
    <col min="5" max="6" width="25.28515625" style="254" customWidth="1"/>
    <col min="7" max="7" width="26.28515625" style="254" customWidth="1"/>
    <col min="8" max="16384" width="9.140625" style="253"/>
  </cols>
  <sheetData>
    <row r="1" spans="1:7" s="249" customFormat="1" ht="15">
      <c r="A1" s="446" t="s">
        <v>0</v>
      </c>
      <c r="B1" s="446"/>
      <c r="C1" s="446"/>
      <c r="D1" s="446"/>
      <c r="E1" s="446"/>
      <c r="F1" s="446"/>
      <c r="G1" s="446"/>
    </row>
    <row r="2" spans="1:7" s="249" customFormat="1" ht="15">
      <c r="A2" s="446" t="s">
        <v>1</v>
      </c>
      <c r="B2" s="446"/>
      <c r="C2" s="446"/>
      <c r="D2" s="446"/>
      <c r="E2" s="446"/>
      <c r="F2" s="446"/>
      <c r="G2" s="446"/>
    </row>
    <row r="3" spans="1:7" s="249" customFormat="1" ht="15">
      <c r="A3" s="446" t="s">
        <v>2</v>
      </c>
      <c r="B3" s="446"/>
      <c r="C3" s="446"/>
      <c r="D3" s="446"/>
      <c r="E3" s="446"/>
      <c r="F3" s="446"/>
      <c r="G3" s="446"/>
    </row>
    <row r="4" spans="1:7" s="249" customFormat="1" ht="15">
      <c r="A4" s="284"/>
      <c r="B4" s="284"/>
      <c r="C4" s="284"/>
      <c r="D4" s="285" t="s">
        <v>3</v>
      </c>
      <c r="E4" s="283"/>
      <c r="F4" s="283"/>
      <c r="G4" s="283"/>
    </row>
    <row r="5" spans="1:7" s="249" customFormat="1" ht="15">
      <c r="A5" s="284"/>
      <c r="B5" s="284"/>
      <c r="C5" s="284"/>
      <c r="D5" s="285"/>
      <c r="E5" s="283"/>
      <c r="F5" s="283"/>
      <c r="G5" s="283"/>
    </row>
    <row r="6" spans="1:7" s="249" customFormat="1" ht="18.75">
      <c r="A6" s="447" t="s">
        <v>1409</v>
      </c>
      <c r="B6" s="447"/>
      <c r="C6" s="447"/>
      <c r="D6" s="447"/>
      <c r="E6" s="447"/>
      <c r="F6" s="447"/>
      <c r="G6" s="447"/>
    </row>
    <row r="7" spans="1:7" s="250" customFormat="1" ht="15">
      <c r="A7" s="286"/>
      <c r="B7" s="286"/>
      <c r="C7" s="286"/>
      <c r="D7" s="287"/>
      <c r="E7" s="286"/>
      <c r="F7" s="286"/>
      <c r="G7" s="286"/>
    </row>
    <row r="8" spans="1:7" s="250" customFormat="1" ht="15">
      <c r="A8" s="288" t="s">
        <v>5</v>
      </c>
      <c r="B8" s="289" t="str">
        <f>BDI!B9</f>
        <v>OBRA DE REFORMA E ADEQUAÇÃO DE ACESSO DA FACULDADE DE DIREITO - UNB</v>
      </c>
      <c r="C8" s="290"/>
      <c r="D8" s="290"/>
      <c r="E8" s="290"/>
      <c r="F8" s="290"/>
      <c r="G8" s="290"/>
    </row>
    <row r="9" spans="1:7" s="250" customFormat="1" ht="15">
      <c r="A9" s="288" t="s">
        <v>7</v>
      </c>
      <c r="B9" s="289" t="s">
        <v>8</v>
      </c>
      <c r="C9" s="290"/>
      <c r="D9" s="290"/>
      <c r="E9" s="290"/>
      <c r="F9" s="290"/>
      <c r="G9" s="290"/>
    </row>
    <row r="10" spans="1:7" s="250" customFormat="1" ht="15">
      <c r="A10" s="288" t="s">
        <v>9</v>
      </c>
      <c r="B10" s="291">
        <f>BDI!B11</f>
        <v>44942</v>
      </c>
      <c r="C10" s="290"/>
      <c r="D10" s="290"/>
      <c r="E10" s="290"/>
      <c r="F10" s="290"/>
      <c r="G10" s="290"/>
    </row>
    <row r="11" spans="1:7">
      <c r="A11" s="292"/>
      <c r="B11" s="292"/>
      <c r="C11" s="292"/>
      <c r="D11" s="292"/>
      <c r="E11" s="292"/>
      <c r="F11" s="292"/>
      <c r="G11" s="292"/>
    </row>
    <row r="12" spans="1:7">
      <c r="A12" s="251" t="s">
        <v>1410</v>
      </c>
      <c r="B12" s="252" t="s">
        <v>1411</v>
      </c>
      <c r="C12" s="252" t="s">
        <v>1412</v>
      </c>
      <c r="D12" s="252" t="s">
        <v>1413</v>
      </c>
      <c r="E12" s="448"/>
      <c r="F12" s="448"/>
      <c r="G12" s="449"/>
    </row>
    <row r="13" spans="1:7">
      <c r="G13" s="255"/>
    </row>
    <row r="14" spans="1:7" ht="23.25" customHeight="1">
      <c r="A14" s="256">
        <v>1</v>
      </c>
      <c r="B14" s="445" t="s">
        <v>1414</v>
      </c>
      <c r="C14" s="445"/>
      <c r="D14" s="350" t="s">
        <v>1413</v>
      </c>
      <c r="E14" s="294" t="s">
        <v>1415</v>
      </c>
      <c r="F14" s="294" t="s">
        <v>1416</v>
      </c>
      <c r="G14" s="294" t="s">
        <v>1417</v>
      </c>
    </row>
    <row r="15" spans="1:7">
      <c r="A15" s="259"/>
      <c r="B15" s="260" t="s">
        <v>1418</v>
      </c>
      <c r="C15" s="261"/>
      <c r="D15" s="262"/>
      <c r="E15" s="351" t="s">
        <v>1419</v>
      </c>
      <c r="F15" s="351" t="s">
        <v>1420</v>
      </c>
      <c r="G15" s="351" t="s">
        <v>1420</v>
      </c>
    </row>
    <row r="16" spans="1:7">
      <c r="A16" s="368"/>
      <c r="B16" s="263" t="s">
        <v>1421</v>
      </c>
      <c r="C16" s="264"/>
      <c r="D16" s="265"/>
      <c r="E16" s="356">
        <v>3500</v>
      </c>
      <c r="F16" s="356" t="s">
        <v>1422</v>
      </c>
      <c r="G16" s="352" t="s">
        <v>1423</v>
      </c>
    </row>
    <row r="17" spans="1:8">
      <c r="A17" s="368"/>
      <c r="B17" s="263" t="s">
        <v>1424</v>
      </c>
      <c r="C17" s="266"/>
      <c r="D17" s="267"/>
      <c r="E17" s="354" t="s">
        <v>1425</v>
      </c>
      <c r="F17" s="353" t="s">
        <v>1426</v>
      </c>
      <c r="G17" s="354" t="s">
        <v>1425</v>
      </c>
    </row>
    <row r="18" spans="1:8">
      <c r="A18" s="368"/>
      <c r="B18" s="270" t="s">
        <v>1427</v>
      </c>
      <c r="C18" s="271"/>
      <c r="D18" s="272"/>
      <c r="E18" s="355">
        <v>44861</v>
      </c>
      <c r="F18" s="355">
        <v>44804</v>
      </c>
      <c r="G18" s="355">
        <v>44802</v>
      </c>
    </row>
    <row r="19" spans="1:8">
      <c r="A19" s="273"/>
      <c r="B19" s="274"/>
      <c r="C19" s="275" t="s">
        <v>1428</v>
      </c>
      <c r="D19" s="276"/>
      <c r="E19" s="277">
        <f>MEDIAN(E16:G16)</f>
        <v>3500</v>
      </c>
      <c r="F19" s="278"/>
      <c r="G19" s="277"/>
      <c r="H19" s="279"/>
    </row>
    <row r="20" spans="1:8">
      <c r="A20" s="280"/>
      <c r="B20" s="280"/>
      <c r="C20" s="280"/>
      <c r="D20" s="280"/>
      <c r="E20" s="281"/>
      <c r="G20" s="281"/>
    </row>
    <row r="21" spans="1:8" ht="36.75" customHeight="1">
      <c r="A21" s="256">
        <v>2</v>
      </c>
      <c r="B21" s="445" t="s">
        <v>1429</v>
      </c>
      <c r="C21" s="445"/>
      <c r="D21" s="350" t="s">
        <v>1413</v>
      </c>
      <c r="E21" s="294" t="s">
        <v>1415</v>
      </c>
      <c r="F21" s="294" t="s">
        <v>1416</v>
      </c>
      <c r="G21" s="294" t="s">
        <v>1417</v>
      </c>
    </row>
    <row r="22" spans="1:8">
      <c r="A22" s="259"/>
      <c r="B22" s="260" t="s">
        <v>1418</v>
      </c>
      <c r="C22" s="357"/>
      <c r="D22" s="262"/>
      <c r="E22" s="351" t="s">
        <v>1419</v>
      </c>
      <c r="F22" s="351" t="s">
        <v>1420</v>
      </c>
      <c r="G22" s="351" t="s">
        <v>1420</v>
      </c>
    </row>
    <row r="23" spans="1:8">
      <c r="A23" s="368"/>
      <c r="B23" s="263" t="s">
        <v>1421</v>
      </c>
      <c r="C23" s="264"/>
      <c r="D23" s="265"/>
      <c r="E23" s="356">
        <v>7000</v>
      </c>
      <c r="F23" s="356" t="s">
        <v>1422</v>
      </c>
      <c r="G23" s="352" t="s">
        <v>1423</v>
      </c>
    </row>
    <row r="24" spans="1:8">
      <c r="A24" s="368"/>
      <c r="B24" s="263" t="s">
        <v>1424</v>
      </c>
      <c r="C24" s="263"/>
      <c r="D24" s="358"/>
      <c r="E24" s="354" t="s">
        <v>1425</v>
      </c>
      <c r="F24" s="353" t="s">
        <v>1426</v>
      </c>
      <c r="G24" s="354" t="s">
        <v>1425</v>
      </c>
    </row>
    <row r="25" spans="1:8">
      <c r="A25" s="368"/>
      <c r="B25" s="270" t="s">
        <v>1427</v>
      </c>
      <c r="C25" s="271"/>
      <c r="D25" s="272"/>
      <c r="E25" s="355">
        <v>44861</v>
      </c>
      <c r="F25" s="355">
        <v>44804</v>
      </c>
      <c r="G25" s="355">
        <v>44802</v>
      </c>
    </row>
    <row r="26" spans="1:8">
      <c r="A26" s="273"/>
      <c r="B26" s="274"/>
      <c r="C26" s="275" t="s">
        <v>1428</v>
      </c>
      <c r="D26" s="276"/>
      <c r="E26" s="277">
        <f>MEDIAN(E23:G23)</f>
        <v>7000</v>
      </c>
      <c r="F26" s="278"/>
      <c r="G26" s="277"/>
    </row>
    <row r="28" spans="1:8" ht="36.75" customHeight="1">
      <c r="A28" s="256">
        <v>3</v>
      </c>
      <c r="B28" s="445" t="s">
        <v>1430</v>
      </c>
      <c r="C28" s="445"/>
      <c r="D28" s="350" t="s">
        <v>1413</v>
      </c>
      <c r="E28" s="294" t="s">
        <v>1415</v>
      </c>
      <c r="F28" s="294" t="s">
        <v>1416</v>
      </c>
      <c r="G28" s="294" t="s">
        <v>1417</v>
      </c>
    </row>
    <row r="29" spans="1:8">
      <c r="A29" s="259"/>
      <c r="B29" s="260" t="s">
        <v>1418</v>
      </c>
      <c r="C29" s="261"/>
      <c r="D29" s="262"/>
      <c r="E29" s="351" t="s">
        <v>1419</v>
      </c>
      <c r="F29" s="351" t="s">
        <v>1420</v>
      </c>
      <c r="G29" s="351" t="s">
        <v>1420</v>
      </c>
    </row>
    <row r="30" spans="1:8">
      <c r="A30" s="368"/>
      <c r="B30" s="263" t="s">
        <v>1421</v>
      </c>
      <c r="C30" s="264"/>
      <c r="D30" s="265"/>
      <c r="E30" s="356">
        <v>7050</v>
      </c>
      <c r="F30" s="356" t="s">
        <v>1422</v>
      </c>
      <c r="G30" s="352" t="s">
        <v>1423</v>
      </c>
    </row>
    <row r="31" spans="1:8">
      <c r="A31" s="368"/>
      <c r="B31" s="263" t="s">
        <v>1424</v>
      </c>
      <c r="C31" s="266"/>
      <c r="D31" s="267"/>
      <c r="E31" s="354" t="s">
        <v>1425</v>
      </c>
      <c r="F31" s="353" t="s">
        <v>1426</v>
      </c>
      <c r="G31" s="354" t="s">
        <v>1425</v>
      </c>
    </row>
    <row r="32" spans="1:8">
      <c r="A32" s="368"/>
      <c r="B32" s="270" t="s">
        <v>1427</v>
      </c>
      <c r="C32" s="271"/>
      <c r="D32" s="272"/>
      <c r="E32" s="355">
        <v>44861</v>
      </c>
      <c r="F32" s="355">
        <v>44804</v>
      </c>
      <c r="G32" s="355">
        <v>44802</v>
      </c>
    </row>
    <row r="33" spans="1:7">
      <c r="A33" s="273"/>
      <c r="B33" s="274"/>
      <c r="C33" s="275" t="s">
        <v>1428</v>
      </c>
      <c r="D33" s="276"/>
      <c r="E33" s="277">
        <f>MEDIAN(E30:G30)</f>
        <v>7050</v>
      </c>
      <c r="F33" s="278"/>
      <c r="G33" s="277"/>
    </row>
    <row r="35" spans="1:7" ht="26.25" customHeight="1">
      <c r="A35" s="256">
        <v>4</v>
      </c>
      <c r="B35" s="445" t="s">
        <v>1431</v>
      </c>
      <c r="C35" s="445"/>
      <c r="D35" s="350" t="s">
        <v>1413</v>
      </c>
      <c r="E35" s="294" t="s">
        <v>1415</v>
      </c>
      <c r="F35" s="294" t="s">
        <v>1416</v>
      </c>
      <c r="G35" s="294" t="s">
        <v>1417</v>
      </c>
    </row>
    <row r="36" spans="1:7">
      <c r="A36" s="259"/>
      <c r="B36" s="260" t="s">
        <v>1418</v>
      </c>
      <c r="C36" s="261"/>
      <c r="D36" s="262"/>
      <c r="E36" s="351" t="s">
        <v>1419</v>
      </c>
      <c r="F36" s="351" t="s">
        <v>1420</v>
      </c>
      <c r="G36" s="351" t="s">
        <v>1420</v>
      </c>
    </row>
    <row r="37" spans="1:7">
      <c r="A37" s="368"/>
      <c r="B37" s="263" t="s">
        <v>1421</v>
      </c>
      <c r="C37" s="264"/>
      <c r="D37" s="265"/>
      <c r="E37" s="356">
        <v>3800</v>
      </c>
      <c r="F37" s="356" t="s">
        <v>1422</v>
      </c>
      <c r="G37" s="352" t="s">
        <v>1423</v>
      </c>
    </row>
    <row r="38" spans="1:7">
      <c r="A38" s="368"/>
      <c r="B38" s="263" t="s">
        <v>1424</v>
      </c>
      <c r="C38" s="266"/>
      <c r="D38" s="267"/>
      <c r="E38" s="354" t="s">
        <v>1425</v>
      </c>
      <c r="F38" s="353" t="s">
        <v>1426</v>
      </c>
      <c r="G38" s="354" t="s">
        <v>1425</v>
      </c>
    </row>
    <row r="39" spans="1:7">
      <c r="A39" s="368"/>
      <c r="B39" s="270" t="s">
        <v>1427</v>
      </c>
      <c r="C39" s="271"/>
      <c r="D39" s="272"/>
      <c r="E39" s="355">
        <v>44861</v>
      </c>
      <c r="F39" s="355">
        <v>44804</v>
      </c>
      <c r="G39" s="355">
        <v>44802</v>
      </c>
    </row>
    <row r="40" spans="1:7">
      <c r="A40" s="273"/>
      <c r="B40" s="274"/>
      <c r="C40" s="275" t="s">
        <v>1428</v>
      </c>
      <c r="D40" s="276"/>
      <c r="E40" s="277">
        <f>MEDIAN(E37:G37)</f>
        <v>3800</v>
      </c>
      <c r="F40" s="278"/>
      <c r="G40" s="277"/>
    </row>
    <row r="42" spans="1:7" ht="30.75" customHeight="1">
      <c r="A42" s="256">
        <v>5</v>
      </c>
      <c r="B42" s="445" t="s">
        <v>1432</v>
      </c>
      <c r="C42" s="445"/>
      <c r="D42" s="350" t="s">
        <v>1413</v>
      </c>
      <c r="E42" s="294" t="s">
        <v>1415</v>
      </c>
      <c r="F42" s="294" t="s">
        <v>1416</v>
      </c>
      <c r="G42" s="294" t="s">
        <v>1417</v>
      </c>
    </row>
    <row r="43" spans="1:7">
      <c r="A43" s="259"/>
      <c r="B43" s="260" t="s">
        <v>1418</v>
      </c>
      <c r="C43" s="261"/>
      <c r="D43" s="262"/>
      <c r="E43" s="351" t="s">
        <v>1419</v>
      </c>
      <c r="F43" s="351" t="s">
        <v>1420</v>
      </c>
      <c r="G43" s="351" t="s">
        <v>1420</v>
      </c>
    </row>
    <row r="44" spans="1:7">
      <c r="A44" s="368"/>
      <c r="B44" s="263" t="s">
        <v>1421</v>
      </c>
      <c r="C44" s="264"/>
      <c r="D44" s="265"/>
      <c r="E44" s="356">
        <v>6000</v>
      </c>
      <c r="F44" s="356" t="s">
        <v>1422</v>
      </c>
      <c r="G44" s="352" t="s">
        <v>1423</v>
      </c>
    </row>
    <row r="45" spans="1:7">
      <c r="A45" s="368"/>
      <c r="B45" s="263" t="s">
        <v>1424</v>
      </c>
      <c r="C45" s="266"/>
      <c r="D45" s="267"/>
      <c r="E45" s="354" t="s">
        <v>1425</v>
      </c>
      <c r="F45" s="353" t="s">
        <v>1426</v>
      </c>
      <c r="G45" s="354" t="s">
        <v>1425</v>
      </c>
    </row>
    <row r="46" spans="1:7">
      <c r="A46" s="368"/>
      <c r="B46" s="270" t="s">
        <v>1427</v>
      </c>
      <c r="C46" s="271"/>
      <c r="D46" s="272"/>
      <c r="E46" s="355">
        <v>44861</v>
      </c>
      <c r="F46" s="355">
        <v>44804</v>
      </c>
      <c r="G46" s="355">
        <v>44802</v>
      </c>
    </row>
    <row r="47" spans="1:7">
      <c r="A47" s="273"/>
      <c r="B47" s="274"/>
      <c r="C47" s="275" t="s">
        <v>1428</v>
      </c>
      <c r="D47" s="276"/>
      <c r="E47" s="277">
        <f>MEDIAN(E44:G44)</f>
        <v>6000</v>
      </c>
      <c r="F47" s="278"/>
      <c r="G47" s="277"/>
    </row>
    <row r="49" spans="1:7" ht="36" customHeight="1">
      <c r="A49" s="256">
        <v>6</v>
      </c>
      <c r="B49" s="445" t="s">
        <v>1433</v>
      </c>
      <c r="C49" s="445"/>
      <c r="D49" s="350" t="s">
        <v>1413</v>
      </c>
      <c r="E49" s="294" t="s">
        <v>1415</v>
      </c>
      <c r="F49" s="294" t="s">
        <v>1416</v>
      </c>
      <c r="G49" s="294" t="s">
        <v>1417</v>
      </c>
    </row>
    <row r="50" spans="1:7">
      <c r="A50" s="259"/>
      <c r="B50" s="260" t="s">
        <v>1418</v>
      </c>
      <c r="C50" s="261"/>
      <c r="D50" s="262"/>
      <c r="E50" s="351" t="s">
        <v>1419</v>
      </c>
      <c r="F50" s="351" t="s">
        <v>1420</v>
      </c>
      <c r="G50" s="351" t="s">
        <v>1420</v>
      </c>
    </row>
    <row r="51" spans="1:7">
      <c r="A51" s="368"/>
      <c r="B51" s="263" t="s">
        <v>1421</v>
      </c>
      <c r="C51" s="264"/>
      <c r="D51" s="265"/>
      <c r="E51" s="356">
        <v>14000</v>
      </c>
      <c r="F51" s="356" t="s">
        <v>1422</v>
      </c>
      <c r="G51" s="352" t="s">
        <v>1423</v>
      </c>
    </row>
    <row r="52" spans="1:7">
      <c r="A52" s="368"/>
      <c r="B52" s="263" t="s">
        <v>1424</v>
      </c>
      <c r="C52" s="266"/>
      <c r="D52" s="267"/>
      <c r="E52" s="354" t="s">
        <v>1425</v>
      </c>
      <c r="F52" s="353" t="s">
        <v>1426</v>
      </c>
      <c r="G52" s="354" t="s">
        <v>1425</v>
      </c>
    </row>
    <row r="53" spans="1:7">
      <c r="A53" s="368"/>
      <c r="B53" s="270" t="s">
        <v>1427</v>
      </c>
      <c r="C53" s="271"/>
      <c r="D53" s="272"/>
      <c r="E53" s="355">
        <v>44861</v>
      </c>
      <c r="F53" s="355">
        <v>44804</v>
      </c>
      <c r="G53" s="355">
        <v>44802</v>
      </c>
    </row>
    <row r="54" spans="1:7">
      <c r="A54" s="273"/>
      <c r="B54" s="274"/>
      <c r="C54" s="275" t="s">
        <v>1428</v>
      </c>
      <c r="D54" s="276"/>
      <c r="E54" s="277">
        <f>MEDIAN(E51:G51)</f>
        <v>14000</v>
      </c>
      <c r="F54" s="278"/>
      <c r="G54" s="277"/>
    </row>
    <row r="56" spans="1:7" ht="44.25" customHeight="1">
      <c r="A56" s="256">
        <v>7</v>
      </c>
      <c r="B56" s="445" t="s">
        <v>1434</v>
      </c>
      <c r="C56" s="445"/>
      <c r="D56" s="350" t="s">
        <v>1413</v>
      </c>
      <c r="E56" s="294" t="s">
        <v>1415</v>
      </c>
      <c r="F56" s="294" t="s">
        <v>1416</v>
      </c>
      <c r="G56" s="294" t="s">
        <v>1417</v>
      </c>
    </row>
    <row r="57" spans="1:7">
      <c r="A57" s="259"/>
      <c r="B57" s="260" t="s">
        <v>1418</v>
      </c>
      <c r="C57" s="261"/>
      <c r="D57" s="262"/>
      <c r="E57" s="351" t="s">
        <v>1419</v>
      </c>
      <c r="F57" s="351" t="s">
        <v>1420</v>
      </c>
      <c r="G57" s="351" t="s">
        <v>1420</v>
      </c>
    </row>
    <row r="58" spans="1:7">
      <c r="A58" s="368"/>
      <c r="B58" s="263" t="s">
        <v>1421</v>
      </c>
      <c r="C58" s="264"/>
      <c r="D58" s="265"/>
      <c r="E58" s="356">
        <v>18000</v>
      </c>
      <c r="F58" s="356" t="s">
        <v>1422</v>
      </c>
      <c r="G58" s="352" t="s">
        <v>1423</v>
      </c>
    </row>
    <row r="59" spans="1:7">
      <c r="A59" s="368"/>
      <c r="B59" s="263" t="s">
        <v>1424</v>
      </c>
      <c r="C59" s="266"/>
      <c r="D59" s="267"/>
      <c r="E59" s="354" t="s">
        <v>1425</v>
      </c>
      <c r="F59" s="353" t="s">
        <v>1426</v>
      </c>
      <c r="G59" s="354" t="s">
        <v>1425</v>
      </c>
    </row>
    <row r="60" spans="1:7">
      <c r="A60" s="368"/>
      <c r="B60" s="270" t="s">
        <v>1427</v>
      </c>
      <c r="C60" s="271"/>
      <c r="D60" s="272"/>
      <c r="E60" s="355">
        <v>44861</v>
      </c>
      <c r="F60" s="355">
        <v>44804</v>
      </c>
      <c r="G60" s="355">
        <v>44802</v>
      </c>
    </row>
    <row r="61" spans="1:7">
      <c r="A61" s="273"/>
      <c r="B61" s="274"/>
      <c r="C61" s="275" t="s">
        <v>1428</v>
      </c>
      <c r="D61" s="276"/>
      <c r="E61" s="277">
        <f>MEDIAN(E58:G58)</f>
        <v>18000</v>
      </c>
      <c r="F61" s="278"/>
      <c r="G61" s="277"/>
    </row>
    <row r="63" spans="1:7" ht="37.5" customHeight="1">
      <c r="A63" s="256">
        <v>8</v>
      </c>
      <c r="B63" s="445" t="s">
        <v>1435</v>
      </c>
      <c r="C63" s="445"/>
      <c r="D63" s="350" t="s">
        <v>1413</v>
      </c>
      <c r="E63" s="294" t="s">
        <v>1415</v>
      </c>
      <c r="F63" s="294" t="s">
        <v>1416</v>
      </c>
      <c r="G63" s="294" t="s">
        <v>1417</v>
      </c>
    </row>
    <row r="64" spans="1:7" ht="12.75" customHeight="1">
      <c r="A64" s="259"/>
      <c r="B64" s="260" t="s">
        <v>1418</v>
      </c>
      <c r="C64" s="261"/>
      <c r="D64" s="262"/>
      <c r="E64" s="351" t="s">
        <v>1419</v>
      </c>
      <c r="F64" s="351" t="s">
        <v>1420</v>
      </c>
      <c r="G64" s="351" t="s">
        <v>1420</v>
      </c>
    </row>
    <row r="65" spans="1:7">
      <c r="A65" s="368"/>
      <c r="B65" s="263" t="s">
        <v>1421</v>
      </c>
      <c r="C65" s="264"/>
      <c r="D65" s="265"/>
      <c r="E65" s="356">
        <v>8500</v>
      </c>
      <c r="F65" s="356" t="s">
        <v>1422</v>
      </c>
      <c r="G65" s="352" t="s">
        <v>1423</v>
      </c>
    </row>
    <row r="66" spans="1:7">
      <c r="A66" s="368"/>
      <c r="B66" s="263" t="s">
        <v>1424</v>
      </c>
      <c r="C66" s="266"/>
      <c r="D66" s="267"/>
      <c r="E66" s="354" t="s">
        <v>1425</v>
      </c>
      <c r="F66" s="353" t="s">
        <v>1426</v>
      </c>
      <c r="G66" s="354" t="s">
        <v>1425</v>
      </c>
    </row>
    <row r="67" spans="1:7">
      <c r="A67" s="368"/>
      <c r="B67" s="270" t="s">
        <v>1427</v>
      </c>
      <c r="C67" s="271"/>
      <c r="D67" s="272"/>
      <c r="E67" s="355">
        <v>44861</v>
      </c>
      <c r="F67" s="355">
        <v>44804</v>
      </c>
      <c r="G67" s="355">
        <v>44802</v>
      </c>
    </row>
    <row r="68" spans="1:7">
      <c r="A68" s="273"/>
      <c r="B68" s="274"/>
      <c r="C68" s="275" t="s">
        <v>1428</v>
      </c>
      <c r="D68" s="276"/>
      <c r="E68" s="277">
        <f>MEDIAN(E65:G65)</f>
        <v>8500</v>
      </c>
      <c r="F68" s="278"/>
      <c r="G68" s="278"/>
    </row>
    <row r="70" spans="1:7" ht="62.25" customHeight="1">
      <c r="A70" s="256">
        <v>9</v>
      </c>
      <c r="B70" s="445" t="s">
        <v>340</v>
      </c>
      <c r="C70" s="445"/>
      <c r="D70" s="350" t="s">
        <v>1413</v>
      </c>
      <c r="E70" s="294" t="s">
        <v>1436</v>
      </c>
      <c r="F70" s="294" t="s">
        <v>1437</v>
      </c>
      <c r="G70" s="294" t="s">
        <v>1417</v>
      </c>
    </row>
    <row r="71" spans="1:7">
      <c r="A71" s="259"/>
      <c r="B71" s="260" t="s">
        <v>1418</v>
      </c>
      <c r="C71" s="261"/>
      <c r="D71" s="262"/>
      <c r="E71" s="351" t="s">
        <v>1419</v>
      </c>
      <c r="F71" s="351" t="s">
        <v>1419</v>
      </c>
      <c r="G71" s="351" t="s">
        <v>1419</v>
      </c>
    </row>
    <row r="72" spans="1:7">
      <c r="A72" s="368"/>
      <c r="B72" s="263" t="s">
        <v>1421</v>
      </c>
      <c r="C72" s="264"/>
      <c r="D72" s="265"/>
      <c r="E72" s="352">
        <v>65000</v>
      </c>
      <c r="F72" s="352">
        <v>86000</v>
      </c>
      <c r="G72" s="352">
        <v>121450.67</v>
      </c>
    </row>
    <row r="73" spans="1:7">
      <c r="A73" s="368"/>
      <c r="B73" s="263" t="s">
        <v>1424</v>
      </c>
      <c r="C73" s="266"/>
      <c r="D73" s="267"/>
      <c r="E73" s="353" t="s">
        <v>1426</v>
      </c>
      <c r="F73" s="353" t="s">
        <v>1438</v>
      </c>
      <c r="G73" s="354" t="s">
        <v>1425</v>
      </c>
    </row>
    <row r="74" spans="1:7">
      <c r="A74" s="368"/>
      <c r="B74" s="270" t="s">
        <v>1427</v>
      </c>
      <c r="C74" s="271"/>
      <c r="D74" s="272"/>
      <c r="E74" s="355">
        <v>44851</v>
      </c>
      <c r="F74" s="355">
        <v>44781</v>
      </c>
      <c r="G74" s="355">
        <v>44733</v>
      </c>
    </row>
    <row r="75" spans="1:7">
      <c r="A75" s="273"/>
      <c r="B75" s="274"/>
      <c r="C75" s="275" t="s">
        <v>1428</v>
      </c>
      <c r="D75" s="276"/>
      <c r="E75" s="277">
        <f>E72</f>
        <v>65000</v>
      </c>
      <c r="F75" s="277"/>
      <c r="G75" s="278"/>
    </row>
  </sheetData>
  <mergeCells count="14">
    <mergeCell ref="B56:C56"/>
    <mergeCell ref="B63:C63"/>
    <mergeCell ref="B70:C70"/>
    <mergeCell ref="A1:G1"/>
    <mergeCell ref="A2:G2"/>
    <mergeCell ref="A3:G3"/>
    <mergeCell ref="A6:G6"/>
    <mergeCell ref="E12:G12"/>
    <mergeCell ref="B14:C14"/>
    <mergeCell ref="B21:C21"/>
    <mergeCell ref="B28:C28"/>
    <mergeCell ref="B35:C35"/>
    <mergeCell ref="B42:C42"/>
    <mergeCell ref="B49:C49"/>
  </mergeCells>
  <pageMargins left="0.39370078740157483" right="0.39370078740157483" top="0.39370078740157483" bottom="0.98425196850393704" header="0" footer="0.39370078740157483"/>
  <pageSetup paperSize="9" scale="75" firstPageNumber="179" orientation="portrait" useFirstPageNumber="1" r:id="rId1"/>
  <headerFooter>
    <oddHeader xml:space="preserve">&amp;L
&amp;C&amp;"Arial,Negrito"
</oddHeader>
    <oddFooter>&amp;RPágina &amp;P de 249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D3E1C07718D06478A9A196425321576" ma:contentTypeVersion="10" ma:contentTypeDescription="Crie um novo documento." ma:contentTypeScope="" ma:versionID="f4f2e3e889c6863e68245b530666a46e">
  <xsd:schema xmlns:xsd="http://www.w3.org/2001/XMLSchema" xmlns:xs="http://www.w3.org/2001/XMLSchema" xmlns:p="http://schemas.microsoft.com/office/2006/metadata/properties" xmlns:ns2="7e9121fb-14e1-4ca8-8c53-8be10610e934" xmlns:ns3="0b12d7f8-7a46-4f7d-bf21-f566f19ddf27" targetNamespace="http://schemas.microsoft.com/office/2006/metadata/properties" ma:root="true" ma:fieldsID="312dfc97cf98c985a92a127ba07eb9ca" ns2:_="" ns3:_="">
    <xsd:import namespace="7e9121fb-14e1-4ca8-8c53-8be10610e934"/>
    <xsd:import namespace="0b12d7f8-7a46-4f7d-bf21-f566f19ddf2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9121fb-14e1-4ca8-8c53-8be10610e9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2d7f8-7a46-4f7d-bf21-f566f19ddf2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D4AFA8B-DBDC-4963-B576-5CEE114A3A12}"/>
</file>

<file path=customXml/itemProps2.xml><?xml version="1.0" encoding="utf-8"?>
<ds:datastoreItem xmlns:ds="http://schemas.openxmlformats.org/officeDocument/2006/customXml" ds:itemID="{9EE097E7-5CF8-4627-979F-5D9EB9E2FA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Késsio Monteiro</dc:creator>
  <cp:keywords/>
  <dc:description/>
  <cp:lastModifiedBy>Barbara Avelar Cesar Moreira</cp:lastModifiedBy>
  <cp:revision/>
  <dcterms:created xsi:type="dcterms:W3CDTF">2022-11-21T12:46:06Z</dcterms:created>
  <dcterms:modified xsi:type="dcterms:W3CDTF">2023-01-24T13:25:44Z</dcterms:modified>
  <cp:category/>
  <cp:contentStatus/>
</cp:coreProperties>
</file>