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885" windowWidth="18855" windowHeight="10920" tabRatio="871"/>
  </bookViews>
  <sheets>
    <sheet name="PLANILHA" sheetId="1" r:id="rId1"/>
    <sheet name="CRONOGRAMA" sheetId="5" r:id="rId2"/>
    <sheet name="COMPOSIÇÃO BDI" sheetId="6" r:id="rId3"/>
    <sheet name="COMPOSICAO" sheetId="12" r:id="rId4"/>
    <sheet name="COTAÇÃO" sheetId="14" r:id="rId5"/>
  </sheets>
  <definedNames>
    <definedName name="_Toc162077558_1">#REF!</definedName>
    <definedName name="_xlnm.Print_Area" localSheetId="3">COMPOSICAO!$A$1:$F$43</definedName>
    <definedName name="_xlnm.Print_Area" localSheetId="2">'COMPOSIÇÃO BDI'!$A$1:$Q$64</definedName>
    <definedName name="_xlnm.Print_Area" localSheetId="1">CRONOGRAMA!$A$1:$I$27</definedName>
    <definedName name="_xlnm.Print_Area" localSheetId="0">PLANILHA!$A$1:$I$68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1">CRONOGRAMA!$1:$8</definedName>
    <definedName name="_xlnm.Print_Titles" localSheetId="0">PLANILHA!$7:$8</definedName>
  </definedNames>
  <calcPr calcId="145621" calcMode="manual"/>
</workbook>
</file>

<file path=xl/calcChain.xml><?xml version="1.0" encoding="utf-8"?>
<calcChain xmlns="http://schemas.openxmlformats.org/spreadsheetml/2006/main">
  <c r="G35" i="1" l="1"/>
  <c r="F14" i="14"/>
  <c r="E14" i="14"/>
  <c r="G55" i="1" l="1"/>
  <c r="H55" i="1"/>
  <c r="B16" i="12"/>
  <c r="B17" i="12" s="1"/>
  <c r="D17" i="12" s="1"/>
  <c r="D18" i="12" s="1"/>
  <c r="I15" i="5" l="1"/>
  <c r="H19" i="1"/>
  <c r="F5" i="14"/>
  <c r="F4" i="14"/>
  <c r="F35" i="12" l="1"/>
  <c r="F34" i="12"/>
  <c r="D30" i="12"/>
  <c r="F30" i="12" s="1"/>
  <c r="D29" i="12"/>
  <c r="F31" i="12"/>
  <c r="F32" i="12"/>
  <c r="F33" i="12"/>
  <c r="F36" i="12"/>
  <c r="F37" i="12"/>
  <c r="F29" i="12"/>
  <c r="H30" i="1"/>
  <c r="D29" i="1"/>
  <c r="H29" i="1" s="1"/>
  <c r="F25" i="12"/>
  <c r="F24" i="12"/>
  <c r="F23" i="12"/>
  <c r="F22" i="12"/>
  <c r="H31" i="1" l="1"/>
  <c r="D14" i="5" s="1"/>
  <c r="E14" i="5" s="1"/>
  <c r="I14" i="5" s="1"/>
  <c r="F38" i="12"/>
  <c r="G23" i="1" s="1"/>
  <c r="F26" i="12"/>
  <c r="G56" i="1" s="1"/>
  <c r="H56" i="1" s="1"/>
  <c r="H16" i="1" l="1"/>
  <c r="H15" i="1" l="1"/>
  <c r="D15" i="1"/>
  <c r="H12" i="1"/>
  <c r="I23" i="5" l="1"/>
  <c r="I21" i="5"/>
  <c r="I19" i="5"/>
  <c r="I17" i="5"/>
  <c r="I13" i="5"/>
  <c r="I11" i="5"/>
  <c r="C8" i="14" l="1"/>
  <c r="F3" i="14"/>
  <c r="F8" i="14" s="1"/>
  <c r="B18" i="5"/>
  <c r="B20" i="5"/>
  <c r="A20" i="5"/>
  <c r="A18" i="5"/>
  <c r="B16" i="5"/>
  <c r="A16" i="5"/>
  <c r="B12" i="5"/>
  <c r="A12" i="5"/>
  <c r="F10" i="14" l="1"/>
  <c r="F9" i="14"/>
  <c r="C10" i="14"/>
  <c r="C9" i="14"/>
  <c r="D40" i="1"/>
  <c r="D43" i="1" l="1"/>
  <c r="D42" i="1"/>
  <c r="H42" i="1" s="1"/>
  <c r="D44" i="1"/>
  <c r="H54" i="1" l="1"/>
  <c r="H51" i="1"/>
  <c r="H44" i="1"/>
  <c r="H43" i="1"/>
  <c r="H40" i="1"/>
  <c r="H23" i="1"/>
  <c r="H18" i="1"/>
  <c r="H14" i="1"/>
  <c r="H13" i="1"/>
  <c r="A10" i="5"/>
  <c r="H46" i="1" l="1"/>
  <c r="H24" i="1"/>
  <c r="D12" i="5" s="1"/>
  <c r="G12" i="5" l="1"/>
  <c r="H12" i="5"/>
  <c r="E12" i="5"/>
  <c r="F12" i="5"/>
  <c r="B10" i="12"/>
  <c r="B11" i="12" s="1"/>
  <c r="D11" i="12" s="1"/>
  <c r="D12" i="12" s="1"/>
  <c r="G52" i="1" s="1"/>
  <c r="H52" i="1" s="1"/>
  <c r="H57" i="1" s="1"/>
  <c r="C59" i="6"/>
  <c r="I46" i="6"/>
  <c r="C60" i="6" s="1"/>
  <c r="C29" i="6"/>
  <c r="I16" i="6"/>
  <c r="C30" i="6" s="1"/>
  <c r="I12" i="5" l="1"/>
  <c r="D20" i="5"/>
  <c r="M59" i="6"/>
  <c r="M29" i="6"/>
  <c r="G20" i="5" l="1"/>
  <c r="H20" i="5"/>
  <c r="E20" i="5"/>
  <c r="I32" i="6"/>
  <c r="O30" i="6"/>
  <c r="F63" i="1" s="1"/>
  <c r="I62" i="6"/>
  <c r="O60" i="6"/>
  <c r="F61" i="1" s="1"/>
  <c r="H35" i="1"/>
  <c r="H36" i="1" l="1"/>
  <c r="D16" i="5" s="1"/>
  <c r="H59" i="1"/>
  <c r="D63" i="1"/>
  <c r="H16" i="5" l="1"/>
  <c r="F16" i="5"/>
  <c r="E16" i="5"/>
  <c r="G16" i="5"/>
  <c r="H45" i="1"/>
  <c r="I16" i="5" l="1"/>
  <c r="D18" i="5"/>
  <c r="G18" i="5" s="1"/>
  <c r="I34" i="1"/>
  <c r="H63" i="1"/>
  <c r="D10" i="5"/>
  <c r="B10" i="5"/>
  <c r="G10" i="5" l="1"/>
  <c r="H18" i="5"/>
  <c r="F18" i="5"/>
  <c r="E18" i="5"/>
  <c r="D61" i="1"/>
  <c r="H61" i="1" s="1"/>
  <c r="E10" i="5"/>
  <c r="F10" i="5"/>
  <c r="H10" i="5"/>
  <c r="D22" i="5" l="1"/>
  <c r="D25" i="5" s="1"/>
  <c r="C14" i="5" s="1"/>
  <c r="H65" i="1"/>
  <c r="H67" i="1" s="1"/>
  <c r="I18" i="5"/>
  <c r="G22" i="5" l="1"/>
  <c r="G24" i="5" s="1"/>
  <c r="F22" i="5"/>
  <c r="G25" i="5" l="1"/>
  <c r="C18" i="5"/>
  <c r="C12" i="5"/>
  <c r="C20" i="5"/>
  <c r="C10" i="5"/>
  <c r="C16" i="5"/>
  <c r="C22" i="5"/>
  <c r="H22" i="5"/>
  <c r="H24" i="5" s="1"/>
  <c r="C25" i="5" l="1"/>
  <c r="H25" i="5"/>
  <c r="I10" i="5" l="1"/>
  <c r="F20" i="5"/>
  <c r="F24" i="5" l="1"/>
  <c r="F25" i="5" s="1"/>
  <c r="I20" i="5"/>
  <c r="E22" i="5"/>
  <c r="I22" i="5" l="1"/>
  <c r="I24" i="5" s="1"/>
  <c r="E24" i="5"/>
  <c r="E26" i="5" s="1"/>
  <c r="E25" i="5" l="1"/>
  <c r="I25" i="5" s="1"/>
  <c r="F26" i="5"/>
  <c r="G26" i="5" s="1"/>
  <c r="H26" i="5" s="1"/>
  <c r="E27" i="5"/>
  <c r="G27" i="5" l="1"/>
  <c r="F27" i="5"/>
  <c r="H27" i="5"/>
</calcChain>
</file>

<file path=xl/sharedStrings.xml><?xml version="1.0" encoding="utf-8"?>
<sst xmlns="http://schemas.openxmlformats.org/spreadsheetml/2006/main" count="380" uniqueCount="245">
  <si>
    <t>ESPECIFICAÇÃO</t>
  </si>
  <si>
    <t>QUANT.</t>
  </si>
  <si>
    <t>UN</t>
  </si>
  <si>
    <t>MATERIAL</t>
  </si>
  <si>
    <t>MÃO DE OBRA</t>
  </si>
  <si>
    <t>TOTAL</t>
  </si>
  <si>
    <t>02.00.000</t>
  </si>
  <si>
    <t>SERVIÇOS PRELIMINARES</t>
  </si>
  <si>
    <t>03.00.000</t>
  </si>
  <si>
    <t>FUNDAÇÕES E ESTRUTURAS</t>
  </si>
  <si>
    <t>06.00.000</t>
  </si>
  <si>
    <t>09.00.000</t>
  </si>
  <si>
    <t>Órgão</t>
  </si>
  <si>
    <t>Objeto:</t>
  </si>
  <si>
    <t>Data:</t>
  </si>
  <si>
    <t>Refer:</t>
  </si>
  <si>
    <t>M2</t>
  </si>
  <si>
    <t>CODIGO SINAPI/OUTROS</t>
  </si>
  <si>
    <t>MAT. + MO</t>
  </si>
  <si>
    <t>UNB - UNIVERSIDADE DE BRASÍLIA</t>
  </si>
  <si>
    <t>02.01.000</t>
  </si>
  <si>
    <t>03.03.000</t>
  </si>
  <si>
    <t>CANTEIRO DE OBRAS</t>
  </si>
  <si>
    <t>ESTRUTURAS METÁLICAS</t>
  </si>
  <si>
    <t>INSTALAÇÕES ELÉTRICAS E ELETRÔNICAS</t>
  </si>
  <si>
    <t>10.00.000</t>
  </si>
  <si>
    <t>-</t>
  </si>
  <si>
    <t>SUB TOTAL DA OBRA</t>
  </si>
  <si>
    <t>TOTAL GLOBAL DA OBRA</t>
  </si>
  <si>
    <t>Item</t>
  </si>
  <si>
    <t>DESCRIÇÃO DOS SERVIÇOS</t>
  </si>
  <si>
    <t>VALOR</t>
  </si>
  <si>
    <t>PERÍODO DE EXECUÇÃO (MESES)</t>
  </si>
  <si>
    <t>%</t>
  </si>
  <si>
    <t>1º MÊS</t>
  </si>
  <si>
    <t>2º MÊS</t>
  </si>
  <si>
    <t>3º MÊS</t>
  </si>
  <si>
    <t>B.D.I</t>
  </si>
  <si>
    <t>S</t>
  </si>
  <si>
    <t>PARCIAIS R$</t>
  </si>
  <si>
    <t>O</t>
  </si>
  <si>
    <t>M</t>
  </si>
  <si>
    <t>ACUMULADO R$</t>
  </si>
  <si>
    <t>R$</t>
  </si>
  <si>
    <t>A</t>
  </si>
  <si>
    <t>R</t>
  </si>
  <si>
    <t>PIS</t>
  </si>
  <si>
    <t>COFINS</t>
  </si>
  <si>
    <t>CPRB</t>
  </si>
  <si>
    <t>02.01.100</t>
  </si>
  <si>
    <t>02.01.101</t>
  </si>
  <si>
    <t>02.01.102</t>
  </si>
  <si>
    <t>02.01.200</t>
  </si>
  <si>
    <t>02.01.201</t>
  </si>
  <si>
    <t>09.04.001</t>
  </si>
  <si>
    <t>09.04.000</t>
  </si>
  <si>
    <t>CÓDIGO</t>
  </si>
  <si>
    <t xml:space="preserve">B.D.I. NORMAL </t>
  </si>
  <si>
    <t xml:space="preserve">B.D.I.  DIFERENCIADO </t>
  </si>
  <si>
    <t>ENTRADA PROVISORIA DE ENERGIA ELETRICA AEREA TRIFASICA 40A EM POSTE MADEIRA</t>
  </si>
  <si>
    <t>Construções Provisórias</t>
  </si>
  <si>
    <t>Ligações Provisórias</t>
  </si>
  <si>
    <t>H</t>
  </si>
  <si>
    <t>E</t>
  </si>
  <si>
    <t>DATA</t>
  </si>
  <si>
    <t>ENCARGOS</t>
  </si>
  <si>
    <t>C</t>
  </si>
  <si>
    <t>D</t>
  </si>
  <si>
    <t>=</t>
  </si>
  <si>
    <t>T</t>
  </si>
  <si>
    <t>TIPO</t>
  </si>
  <si>
    <t>B</t>
  </si>
  <si>
    <t>MÉDIA</t>
  </si>
  <si>
    <t>HORISTA</t>
  </si>
  <si>
    <t>MENSALISTA</t>
  </si>
  <si>
    <t>INSTALAÇÕES ELÉTRICAS</t>
  </si>
  <si>
    <t>06.01.000</t>
  </si>
  <si>
    <t>VALOR POR METRO QUADRADO</t>
  </si>
  <si>
    <t>ADMINISTRAÇÃO CENTRAL</t>
  </si>
  <si>
    <t>DESPESAS FINANCEIRAS</t>
  </si>
  <si>
    <t>SEGUROS E GARANTIAS</t>
  </si>
  <si>
    <t>ISS (PMNF)</t>
  </si>
  <si>
    <t>TOTAL "D" =</t>
  </si>
  <si>
    <t>LUCRO</t>
  </si>
  <si>
    <t>RISCO</t>
  </si>
  <si>
    <t>FÓRMULA DE CÁLCULO</t>
  </si>
  <si>
    <t>BDI =</t>
  </si>
  <si>
    <t xml:space="preserve">(1 + C + R + A) x (1 + B) x (1 + E)  </t>
  </si>
  <si>
    <t>(1 - (D + T))</t>
  </si>
  <si>
    <t>CÁLCULO</t>
  </si>
  <si>
    <t>O VALOR DO BDI ADOTADO É DE:</t>
  </si>
  <si>
    <t>OS CÁLCULOS ESTÃO EM CONFORMIDADE AO "ACORDÃO Nº 2622/2013 - TCU - PLENÁRIO</t>
  </si>
  <si>
    <t>OS CÁLCULOS ESTÃO EM CONFORMIDADE AO "ACORDÃO Nº 2369/2011 - TCU - PLENÁRIO</t>
  </si>
  <si>
    <t>** NO CÁLCULO SEM DESONERAÇÃO NÃO FOI CONSIDERADO PARÂMETRO NA FÓRUMLA.</t>
  </si>
  <si>
    <t>CÁLCULO DO BDI EDIFICAÇÕES SEM DESONERAÇÃO</t>
  </si>
  <si>
    <t>** NO CÁLCULO SEM DESONERAÇÃO NÃO FOI CONSIDERADO ESSE PARÂMETRO NA FÓRUMLA.</t>
  </si>
  <si>
    <t>COMPOSIÇÃO BDI</t>
  </si>
  <si>
    <t>CÁLCULO DO BDI EQUIPAMENTOS COM DESONERAÇÃO</t>
  </si>
  <si>
    <t>VIGIA NOTURNO COM ENCARGOS COMPLEMENTARES</t>
  </si>
  <si>
    <t>SINAPI 88326</t>
  </si>
  <si>
    <t>SÁLARIO SEM ENCARGOS</t>
  </si>
  <si>
    <t>SALÁRIO + ENCARGOS</t>
  </si>
  <si>
    <t>COMPOSIÇÃO ADM 2</t>
  </si>
  <si>
    <t>COMPOSIÇÕES EQUIPE ADMINISTRATIVA</t>
  </si>
  <si>
    <t>AUXILIAR DE ESCRITORIO COM ENCARGOS COMPLEMENTARES</t>
  </si>
  <si>
    <t>COMPOSIÇÂO ADM 2</t>
  </si>
  <si>
    <t>10.01.000</t>
  </si>
  <si>
    <t>PESSOAL</t>
  </si>
  <si>
    <t>Mão de Obra</t>
  </si>
  <si>
    <t>Administração</t>
  </si>
  <si>
    <t>10.00.101</t>
  </si>
  <si>
    <t>10.00.201</t>
  </si>
  <si>
    <t>09.02.000</t>
  </si>
  <si>
    <t>LIMPEZA DE OBRAS</t>
  </si>
  <si>
    <t>09.02.001</t>
  </si>
  <si>
    <t>COMO CONSTRUÍDO ("AS BUILT")</t>
  </si>
  <si>
    <t>SUBTOTAL ITEM 2</t>
  </si>
  <si>
    <t>SUBTOTAL ITEM 3</t>
  </si>
  <si>
    <t>SUBTOTAL  ITEM 9</t>
  </si>
  <si>
    <t>SUBTOTAL ITEM 10</t>
  </si>
  <si>
    <t>INSUMO 10775</t>
  </si>
  <si>
    <t>LOCACAO DE CONTAINER 2,30 X 6,00 M, ALT. 2,50 M, COM 1 SANITARIO, PARA ESCRITORIO, COMPLETO, SEM DIVISORIAS INTERNAS (ESCRITÓRIO)</t>
  </si>
  <si>
    <t>LOCACAO DE CONTAINER 2,30 X 6,00 M, ALT. 2,50 M, PARA ESCRITORIO, SEM DIVISORIAS
INTERNAS E SEM SANITARIO (DEPÓSITO)</t>
  </si>
  <si>
    <t>INSUMO 10776</t>
  </si>
  <si>
    <t>ORÇAMENTO ESTIMATIVO</t>
  </si>
  <si>
    <t>ESTRUTURA METÁLICA DE SUPORTE DO SISTEMA DE PLACAS FOTOVOLTAICAS, INTALADA SOBRE AS TELHAS, FIXA NA ESTRUTURA EXIXTENTE POR MEIO DE PARAFUSOS (TRAMA METÁLICA PARA TELHADOS) (PROJETO EXECUTIVO A SER ELABORADO PELA EMPRESA)</t>
  </si>
  <si>
    <t>MÊS</t>
  </si>
  <si>
    <t>07325/ORSE</t>
  </si>
  <si>
    <t>LIMPEZA FINAL DA OBRA</t>
  </si>
  <si>
    <t>PROJETO AS BUILT ARQUITETURA</t>
  </si>
  <si>
    <t>PROJETO AS BUILT ESTRUTURA</t>
  </si>
  <si>
    <t>TAXAS CREA DF</t>
  </si>
  <si>
    <t>ENGENHEIRO CIVIL DE OBRA JUNIOR COM ENCARGOS COMPLEMENTARES</t>
  </si>
  <si>
    <t>TRONICA</t>
  </si>
  <si>
    <t>EMPRESA</t>
  </si>
  <si>
    <t>VALOR DA PROPOSTA</t>
  </si>
  <si>
    <t>MENOR VALOR</t>
  </si>
  <si>
    <t>MEDIANA</t>
  </si>
  <si>
    <t>SERVIÇOS COMPLEMENTARES</t>
  </si>
  <si>
    <t>SERVIÇOS AUXILIARES E ADMINISTRATIVOS</t>
  </si>
  <si>
    <t>SUBTOTAL ITEM 6</t>
  </si>
  <si>
    <t>09.04.002</t>
  </si>
  <si>
    <t>09.04.003</t>
  </si>
  <si>
    <t>09.04.004</t>
  </si>
  <si>
    <t>PROJETO EXECUTIVO DE ESTRUTURA DE FIXAÇÃO DOS PAINEIS EM AÇO</t>
  </si>
  <si>
    <t>06.01.001</t>
  </si>
  <si>
    <t>03.03.001</t>
  </si>
  <si>
    <t>10.00.102</t>
  </si>
  <si>
    <t>CRONOGRAMA FÍSICO-FINANCEIRO ESTIMADO</t>
  </si>
  <si>
    <t>COTAÇÃO DE MERCADO</t>
  </si>
  <si>
    <t>COTAÇÃO</t>
  </si>
  <si>
    <t>MTEC</t>
  </si>
  <si>
    <t>R$/kwp</t>
  </si>
  <si>
    <t>POTÊNCIA KWp</t>
  </si>
  <si>
    <t>4º MÊS</t>
  </si>
  <si>
    <t>INSTALAÇÃO DE USINA FOTOVOLTÁICA NA COBERTURA DO PRÉDIO UAC-FGA/GAMA, POTÊNCIA INSTALADA DE 104,6 KWp, CONFONFORME PROJETO, COMPOSTA DE PLACAS SOLARES FOTOVOLTAICAS, TRILHOS E ATODOS OS DEMAIS ACESSÓRIOS DE FIXAÇÃO DAS MESMAS, CABOS E FIOS, EQUIPAMENTOS, LIGAÇÃO COM A REDE LOCAL, PROJETO EXECUTIVO E AS BUIT DAS INTALAÇÕES ELÉTRICAS, E DEMAIS ELEMENTOS NECESSÁRIOS AO PERFEITO FUNCIONAMENTO DA USINA</t>
  </si>
  <si>
    <t>EMAIL ENVIADO 27/10/2017</t>
  </si>
  <si>
    <t>10832 ORSE</t>
  </si>
  <si>
    <t>PROJETO EXECUTIVO DE CANTEIRO DE OBRAS</t>
  </si>
  <si>
    <t>02.01.103</t>
  </si>
  <si>
    <t>74220/001</t>
  </si>
  <si>
    <t>TAPUME DE CHAPA DE MADEIRA COMPENSADA, E= 6MM, COM PINTURA A CAL E REAPROVEITAMENTO DE 2X</t>
  </si>
  <si>
    <t>02.01.104</t>
  </si>
  <si>
    <t>PLACA DE OBRA EM CHAPA DE ACO GALVANIZADO</t>
  </si>
  <si>
    <t>02.01.105</t>
  </si>
  <si>
    <t>m2</t>
  </si>
  <si>
    <t>74209/001</t>
  </si>
  <si>
    <t>ENGENHEIRO ELETRICISTA COM ENCARGOS COMPLEMENTARES</t>
  </si>
  <si>
    <t>10.00.202</t>
  </si>
  <si>
    <t>10.00.203</t>
  </si>
  <si>
    <t>CPOS 01.27.01 MODIFICADA</t>
  </si>
  <si>
    <t>PROJETO DE IMPLEMENTAÇÃO DE GERENCIAMENTO INTEGRADO DE RESÍDUOS SÓLIDOS E GESTÃO DE PERDAS</t>
  </si>
  <si>
    <t>UNID</t>
  </si>
  <si>
    <t>Coef.</t>
  </si>
  <si>
    <t>Preço Unitário</t>
  </si>
  <si>
    <t>Total</t>
  </si>
  <si>
    <t xml:space="preserve">INSUMO CPOS 020702 </t>
  </si>
  <si>
    <t>Coordenador mão-de-obra consultiva</t>
  </si>
  <si>
    <t>COMPOSICAO SINAPI 90778</t>
  </si>
  <si>
    <t>ENGENHEIRO CIVIL DE OBRA PLENO COM ENCARGOS COMPLEMENTARES</t>
  </si>
  <si>
    <t xml:space="preserve">INSUMO CPOS 070107 </t>
  </si>
  <si>
    <t>Impressão colorida em papel sulfite A4</t>
  </si>
  <si>
    <t>INSUMO CPOS 070108</t>
  </si>
  <si>
    <t xml:space="preserve"> Encadernação espiral até 100 folhas</t>
  </si>
  <si>
    <t>COMPOSIÇÕES PREÇO</t>
  </si>
  <si>
    <t>UND</t>
  </si>
  <si>
    <t>PROJETO E IMPLEMENTAÇÃO DE GERENCIAMENTO INTEGRADO DE RESÍDUOS SÓLIDOS E GESTÃO DE PERDAS</t>
  </si>
  <si>
    <t>04.00.000</t>
  </si>
  <si>
    <t>04.01.000</t>
  </si>
  <si>
    <t>04.01.600</t>
  </si>
  <si>
    <t>IMPERMEABILIZAÇÃO</t>
  </si>
  <si>
    <t>ARQUITETURA E ELEMENTOS DE URBANISMO</t>
  </si>
  <si>
    <t>ARQUITETURA</t>
  </si>
  <si>
    <t>04.01.601</t>
  </si>
  <si>
    <t>IMPERMEABILIZAÇÃO TELHAS NOS PONTOS DE FIXAÇÃO DA ESTRUTURA DE SUPORTE (IMPERMEABILIZACAO DE SUPERFICIE COM MASTIQUE BETUMINOSO A FRIO - 0,5 FUROS/M2, AREA DO FURO 20x20CM)</t>
  </si>
  <si>
    <t>74190/001</t>
  </si>
  <si>
    <t>73753/001</t>
  </si>
  <si>
    <t>IMPERMEABILIZACAO DE SUPERFICIE COM MANTA ASFALTICA PROTEGIDA COM FILM
E DE ALUMINIO GOFRADO (DE ESPESSURA 0,8MM), INCLUSA APLICACAO DE EMULSAO ASFALTICA, E=3MM (AREA CALHAS ONDE DESCEM AS TUBULACOES)</t>
  </si>
  <si>
    <t>92568 MODIFICADA</t>
  </si>
  <si>
    <t>KG</t>
  </si>
  <si>
    <t>PERFIL "U" SIMPLES DE ACO GALVANIZADO DOBRADO 75 X *40* MM, E = 2,65 MM</t>
  </si>
  <si>
    <t>PARAFUSO ZINCADO, AUTOBROCANTE, FLANGEADO, 4,2 X 19"</t>
  </si>
  <si>
    <t>CENTO</t>
  </si>
  <si>
    <t>PARAFUSO, COMUM, ASTM A307, SEXTAVADO, DIAMETRO 1/2" (12,7 MM), COMPRIMENTO 1" (25,4 MM)</t>
  </si>
  <si>
    <t>PARAFUSO, ASTM A307 - GRAU A, SEXTAVADO, ZINCADO, DIAMETRO 3/8" (9,52 MM), COMPRIMENTO 1 " (25,4 MM)</t>
  </si>
  <si>
    <t>MONTADOR DE ESTRUTURA METÁLICA COM ENCARGOS COMPLEMENTARES</t>
  </si>
  <si>
    <t>SERVENTE COM ENCARGOS COMPLEMENTARES</t>
  </si>
  <si>
    <t>GUINCHO ELÉTRICO DE COLUNA, CAPACIDADE 400 KG, COM MOTO FREIO, MOTOR TRIFÁSICO DE 1,25 CV - CHP DIURNO. AF_03/2016</t>
  </si>
  <si>
    <t>CHP</t>
  </si>
  <si>
    <t>GUINCHO ELÉTRICO DE COLUNA, CAPACIDADE 400 KG, COM MOTO FREIO, MOTOR TRIFÁSICO DE 1,25 CV - CHI DIURNO. AF_03/2016</t>
  </si>
  <si>
    <t>CHI</t>
  </si>
  <si>
    <t>INSUMO 40535</t>
  </si>
  <si>
    <t>INSUMO 40547</t>
  </si>
  <si>
    <t>INSUMO 40549</t>
  </si>
  <si>
    <t>INSUMO 40839</t>
  </si>
  <si>
    <t>COMPOSIÇÃO 88278</t>
  </si>
  <si>
    <t>COMPOSIÇÃO 88316</t>
  </si>
  <si>
    <t>COMPOSIÇÃO 93281</t>
  </si>
  <si>
    <t xml:space="preserve"> COMPOSIÇÃO 93282</t>
  </si>
  <si>
    <t>Cantoneira em aço galvanizado de 1´ x 1/8´</t>
  </si>
  <si>
    <t>INSUMO CPOS 026682</t>
  </si>
  <si>
    <t>ESTRUTURA EM AÇO GALVANIZADO PARA SUPROTE DAS PLACAS, COMPOSTA POR PERFIL U E CANTONEIRA, INCLUSO TRANSPORTE VERTICAL.</t>
  </si>
  <si>
    <t>ENGIE</t>
  </si>
  <si>
    <t>BRASÍLIA, MAIO DE 2018</t>
  </si>
  <si>
    <t>07312/ORSE</t>
  </si>
  <si>
    <t>SINAPI-MARÇO/2018; ORSE-FEVEREIRO/2018; CPOS-MARÇO/2018; TABELA CREA-DF 2018</t>
  </si>
  <si>
    <t>SUBTOTAL ITEM 4</t>
  </si>
  <si>
    <t>Resp.</t>
  </si>
  <si>
    <t>Resp</t>
  </si>
  <si>
    <t>Resp:</t>
  </si>
  <si>
    <t>CREA-DF 2018</t>
  </si>
  <si>
    <t>COMPOSIÇÂO ADM 1</t>
  </si>
  <si>
    <t>COMPOSIÇÃO ADM 1</t>
  </si>
  <si>
    <t>SINAPI 91677</t>
  </si>
  <si>
    <t>740,70 m2</t>
  </si>
  <si>
    <t>LOCAL</t>
  </si>
  <si>
    <t>PLACAS</t>
  </si>
  <si>
    <t>R$/KWp</t>
  </si>
  <si>
    <t>POTENCIA INSTALADA PLANALTINA</t>
  </si>
  <si>
    <t xml:space="preserve"> 160 placas 275Wp cada</t>
  </si>
  <si>
    <t>Obs.: Utilização do menor valor com base no Manual de Elaboração de Planilhas Orçamentárias de Obras Públicas (TCU, Brasília, 2014), página 60.</t>
  </si>
  <si>
    <t xml:space="preserve">Total mensalista = R$17,98 * 220 = </t>
  </si>
  <si>
    <t xml:space="preserve">Total mensalista = R$66,51 * 220 = </t>
  </si>
  <si>
    <t>INSTALAÇÃO DE USINA FOTOVOLTÁICA NA COBERTURA DO PRÉDIO UAC -  CAMPUS DARCY RIBEIRO</t>
  </si>
  <si>
    <t>THYALA ANARELLI CUNHA E SANTOS - CREA 23014/D-DF; Atualização de preços: DANIELE FIRME MIRANDA - CREA 24965/D-DF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</si>
</sst>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.00_);_(* \(#,##0.00\);_(* \-??_);_(@_)"/>
    <numFmt numFmtId="168" formatCode="_-* #,##0.00\ &quot;R$&quot;_-;\-* #,##0.00\ &quot;R$&quot;_-;_-* &quot;-&quot;??\ &quot;R$&quot;_-;_-@_-"/>
    <numFmt numFmtId="169" formatCode="0.000000"/>
    <numFmt numFmtId="170" formatCode="_-* #,##0.000_-;\-* #,##0.000_-;_-* &quot;-&quot;??_-;_-@_-"/>
  </numFmts>
  <fonts count="80"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Helvetica Neue"/>
    </font>
    <font>
      <b/>
      <sz val="10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12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8"/>
      <color rgb="FF00000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 Black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4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Verdana"/>
      <family val="2"/>
    </font>
    <font>
      <b/>
      <u/>
      <sz val="9"/>
      <color theme="1"/>
      <name val="Arial"/>
      <family val="2"/>
    </font>
    <font>
      <b/>
      <sz val="10"/>
      <color rgb="FF000000"/>
      <name val="Verdana"/>
      <family val="2"/>
    </font>
    <font>
      <b/>
      <sz val="9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4" fillId="0" borderId="0"/>
    <xf numFmtId="0" fontId="8" fillId="0" borderId="0" applyNumberFormat="0" applyFill="0" applyBorder="0" applyProtection="0">
      <alignment vertical="top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10" borderId="0" applyNumberFormat="0" applyBorder="0" applyAlignment="0" applyProtection="0"/>
    <xf numFmtId="0" fontId="3" fillId="10" borderId="0" applyNumberFormat="0" applyBorder="0" applyAlignment="0" applyProtection="0"/>
    <xf numFmtId="0" fontId="30" fillId="14" borderId="0" applyNumberFormat="0" applyBorder="0" applyAlignment="0" applyProtection="0"/>
    <xf numFmtId="0" fontId="3" fillId="14" borderId="0" applyNumberFormat="0" applyBorder="0" applyAlignment="0" applyProtection="0"/>
    <xf numFmtId="0" fontId="30" fillId="18" borderId="0" applyNumberFormat="0" applyBorder="0" applyAlignment="0" applyProtection="0"/>
    <xf numFmtId="0" fontId="3" fillId="18" borderId="0" applyNumberFormat="0" applyBorder="0" applyAlignment="0" applyProtection="0"/>
    <xf numFmtId="0" fontId="30" fillId="22" borderId="0" applyNumberFormat="0" applyBorder="0" applyAlignment="0" applyProtection="0"/>
    <xf numFmtId="0" fontId="3" fillId="22" borderId="0" applyNumberFormat="0" applyBorder="0" applyAlignment="0" applyProtection="0"/>
    <xf numFmtId="0" fontId="30" fillId="26" borderId="0" applyNumberFormat="0" applyBorder="0" applyAlignment="0" applyProtection="0"/>
    <xf numFmtId="0" fontId="3" fillId="26" borderId="0" applyNumberFormat="0" applyBorder="0" applyAlignment="0" applyProtection="0"/>
    <xf numFmtId="0" fontId="30" fillId="30" borderId="0" applyNumberFormat="0" applyBorder="0" applyAlignment="0" applyProtection="0"/>
    <xf numFmtId="0" fontId="3" fillId="30" borderId="0" applyNumberFormat="0" applyBorder="0" applyAlignment="0" applyProtection="0"/>
    <xf numFmtId="0" fontId="30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5" borderId="0" applyNumberFormat="0" applyBorder="0" applyAlignment="0" applyProtection="0"/>
    <xf numFmtId="0" fontId="3" fillId="15" borderId="0" applyNumberFormat="0" applyBorder="0" applyAlignment="0" applyProtection="0"/>
    <xf numFmtId="0" fontId="30" fillId="19" borderId="0" applyNumberFormat="0" applyBorder="0" applyAlignment="0" applyProtection="0"/>
    <xf numFmtId="0" fontId="3" fillId="19" borderId="0" applyNumberFormat="0" applyBorder="0" applyAlignment="0" applyProtection="0"/>
    <xf numFmtId="0" fontId="30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27" borderId="0" applyNumberFormat="0" applyBorder="0" applyAlignment="0" applyProtection="0"/>
    <xf numFmtId="0" fontId="3" fillId="27" borderId="0" applyNumberFormat="0" applyBorder="0" applyAlignment="0" applyProtection="0"/>
    <xf numFmtId="0" fontId="30" fillId="31" borderId="0" applyNumberFormat="0" applyBorder="0" applyAlignment="0" applyProtection="0"/>
    <xf numFmtId="0" fontId="3" fillId="31" borderId="0" applyNumberFormat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32" borderId="0" applyNumberFormat="0" applyBorder="0" applyAlignment="0" applyProtection="0"/>
    <xf numFmtId="0" fontId="29" fillId="32" borderId="0" applyNumberFormat="0" applyBorder="0" applyAlignment="0" applyProtection="0"/>
    <xf numFmtId="0" fontId="32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6" borderId="14" applyNumberFormat="0" applyAlignment="0" applyProtection="0"/>
    <xf numFmtId="0" fontId="23" fillId="6" borderId="14" applyNumberFormat="0" applyAlignment="0" applyProtection="0"/>
    <xf numFmtId="0" fontId="34" fillId="7" borderId="17" applyNumberFormat="0" applyAlignment="0" applyProtection="0"/>
    <xf numFmtId="0" fontId="25" fillId="7" borderId="17" applyNumberFormat="0" applyAlignment="0" applyProtection="0"/>
    <xf numFmtId="0" fontId="35" fillId="0" borderId="16" applyNumberFormat="0" applyFill="0" applyAlignment="0" applyProtection="0"/>
    <xf numFmtId="0" fontId="24" fillId="0" borderId="16" applyNumberFormat="0" applyFill="0" applyAlignment="0" applyProtection="0"/>
    <xf numFmtId="0" fontId="31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31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21" borderId="0" applyNumberFormat="0" applyBorder="0" applyAlignment="0" applyProtection="0"/>
    <xf numFmtId="0" fontId="29" fillId="21" borderId="0" applyNumberFormat="0" applyBorder="0" applyAlignment="0" applyProtection="0"/>
    <xf numFmtId="0" fontId="31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5" borderId="14" applyNumberFormat="0" applyAlignment="0" applyProtection="0"/>
    <xf numFmtId="0" fontId="21" fillId="5" borderId="14" applyNumberFormat="0" applyAlignment="0" applyProtection="0"/>
    <xf numFmtId="0" fontId="30" fillId="33" borderId="10" applyAlignment="0">
      <alignment horizontal="center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9" fillId="3" borderId="0" applyNumberFormat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" borderId="18" applyNumberFormat="0" applyFont="0" applyAlignment="0" applyProtection="0"/>
    <xf numFmtId="0" fontId="30" fillId="8" borderId="1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6" borderId="15" applyNumberFormat="0" applyAlignment="0" applyProtection="0"/>
    <xf numFmtId="0" fontId="22" fillId="6" borderId="15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1" applyNumberFormat="0" applyFill="0" applyAlignment="0" applyProtection="0"/>
    <xf numFmtId="0" fontId="43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0" borderId="13" applyNumberFormat="0" applyFill="0" applyAlignment="0" applyProtection="0"/>
    <xf numFmtId="0" fontId="17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8" fillId="0" borderId="19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7" fillId="0" borderId="0"/>
    <xf numFmtId="9" fontId="46" fillId="0" borderId="0" applyFont="0" applyFill="0" applyBorder="0" applyAlignment="0" applyProtection="0"/>
    <xf numFmtId="0" fontId="46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8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77">
    <xf numFmtId="0" fontId="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6" fontId="5" fillId="0" borderId="21" xfId="12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165" fontId="5" fillId="0" borderId="21" xfId="3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65" fontId="6" fillId="0" borderId="21" xfId="3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6" fillId="0" borderId="21" xfId="2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/>
    </xf>
    <xf numFmtId="165" fontId="5" fillId="0" borderId="21" xfId="3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justify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44" fontId="11" fillId="0" borderId="21" xfId="132" applyFont="1" applyFill="1" applyBorder="1" applyAlignment="1">
      <alignment horizontal="right" vertical="center" wrapText="1"/>
    </xf>
    <xf numFmtId="44" fontId="5" fillId="0" borderId="21" xfId="132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166" fontId="10" fillId="0" borderId="21" xfId="1" applyNumberFormat="1" applyFont="1" applyFill="1" applyBorder="1" applyAlignment="1">
      <alignment horizontal="center" vertical="center"/>
    </xf>
    <xf numFmtId="166" fontId="51" fillId="0" borderId="33" xfId="121" applyFont="1" applyFill="1" applyBorder="1" applyAlignment="1">
      <alignment horizontal="center" vertical="center"/>
    </xf>
    <xf numFmtId="166" fontId="10" fillId="0" borderId="33" xfId="121" applyFont="1" applyFill="1" applyBorder="1" applyAlignment="1">
      <alignment horizontal="right" vertical="center"/>
    </xf>
    <xf numFmtId="166" fontId="56" fillId="0" borderId="21" xfId="103" applyNumberFormat="1" applyFont="1" applyFill="1" applyBorder="1" applyAlignment="1">
      <alignment horizontal="center" vertical="center"/>
    </xf>
    <xf numFmtId="166" fontId="52" fillId="0" borderId="21" xfId="12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right" vertical="center"/>
    </xf>
    <xf numFmtId="44" fontId="12" fillId="0" borderId="21" xfId="132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justify" vertical="center" wrapText="1"/>
    </xf>
    <xf numFmtId="44" fontId="6" fillId="0" borderId="21" xfId="132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justify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44" fontId="12" fillId="0" borderId="0" xfId="13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4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44" fontId="12" fillId="0" borderId="0" xfId="132" applyFont="1" applyFill="1" applyAlignment="1">
      <alignment horizontal="left" vertical="center"/>
    </xf>
    <xf numFmtId="0" fontId="52" fillId="0" borderId="21" xfId="1" applyFont="1" applyFill="1" applyBorder="1" applyAlignment="1">
      <alignment horizontal="justify" vertical="center"/>
    </xf>
    <xf numFmtId="0" fontId="4" fillId="0" borderId="0" xfId="1" applyFill="1" applyBorder="1" applyAlignment="1">
      <alignment vertical="center"/>
    </xf>
    <xf numFmtId="0" fontId="54" fillId="0" borderId="35" xfId="1" applyFont="1" applyFill="1" applyBorder="1" applyAlignment="1">
      <alignment horizontal="justify" vertical="center" wrapText="1"/>
    </xf>
    <xf numFmtId="0" fontId="54" fillId="0" borderId="36" xfId="1" applyFont="1" applyFill="1" applyBorder="1" applyAlignment="1">
      <alignment vertical="center" wrapText="1"/>
    </xf>
    <xf numFmtId="0" fontId="10" fillId="0" borderId="0" xfId="1" applyFont="1" applyFill="1" applyAlignment="1">
      <alignment horizontal="justify" vertical="center"/>
    </xf>
    <xf numFmtId="166" fontId="5" fillId="0" borderId="0" xfId="1" applyNumberFormat="1" applyFont="1" applyFill="1" applyAlignment="1">
      <alignment horizontal="center" vertical="center"/>
    </xf>
    <xf numFmtId="166" fontId="4" fillId="0" borderId="0" xfId="121" applyFont="1" applyFill="1" applyAlignment="1">
      <alignment vertical="center"/>
    </xf>
    <xf numFmtId="10" fontId="10" fillId="36" borderId="22" xfId="93" applyNumberFormat="1" applyFont="1" applyFill="1" applyBorder="1" applyAlignment="1">
      <alignment vertical="center"/>
    </xf>
    <xf numFmtId="44" fontId="4" fillId="0" borderId="0" xfId="0" applyNumberFormat="1" applyFont="1"/>
    <xf numFmtId="0" fontId="13" fillId="0" borderId="2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11" fillId="37" borderId="21" xfId="0" applyFont="1" applyFill="1" applyBorder="1" applyAlignment="1">
      <alignment horizontal="right" vertical="center" wrapText="1"/>
    </xf>
    <xf numFmtId="0" fontId="12" fillId="37" borderId="21" xfId="0" applyFont="1" applyFill="1" applyBorder="1" applyAlignment="1">
      <alignment horizontal="center" vertical="center" wrapText="1"/>
    </xf>
    <xf numFmtId="4" fontId="12" fillId="37" borderId="21" xfId="0" applyNumberFormat="1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right" vertical="center" wrapText="1"/>
    </xf>
    <xf numFmtId="44" fontId="11" fillId="37" borderId="21" xfId="132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vertical="center" wrapText="1"/>
    </xf>
    <xf numFmtId="4" fontId="7" fillId="37" borderId="21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63" fillId="37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21" xfId="0" applyFont="1" applyFill="1" applyBorder="1" applyAlignment="1">
      <alignment horizontal="justify" vertical="center" wrapText="1"/>
    </xf>
    <xf numFmtId="0" fontId="64" fillId="0" borderId="21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0" fontId="64" fillId="0" borderId="21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center" vertical="center"/>
    </xf>
    <xf numFmtId="44" fontId="64" fillId="0" borderId="21" xfId="132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/>
    </xf>
    <xf numFmtId="0" fontId="64" fillId="37" borderId="21" xfId="0" applyFont="1" applyFill="1" applyBorder="1" applyAlignment="1">
      <alignment horizontal="center" vertical="center" wrapText="1"/>
    </xf>
    <xf numFmtId="0" fontId="63" fillId="37" borderId="21" xfId="0" applyFont="1" applyFill="1" applyBorder="1" applyAlignment="1">
      <alignment horizontal="center" vertical="center"/>
    </xf>
    <xf numFmtId="165" fontId="6" fillId="37" borderId="21" xfId="3" applyFont="1" applyFill="1" applyBorder="1" applyAlignment="1">
      <alignment vertical="center"/>
    </xf>
    <xf numFmtId="0" fontId="6" fillId="37" borderId="21" xfId="2" applyNumberFormat="1" applyFont="1" applyFill="1" applyBorder="1" applyAlignment="1">
      <alignment horizontal="right" vertical="center" wrapText="1"/>
    </xf>
    <xf numFmtId="44" fontId="6" fillId="37" borderId="21" xfId="132" applyFont="1" applyFill="1" applyBorder="1" applyAlignment="1">
      <alignment vertical="center"/>
    </xf>
    <xf numFmtId="165" fontId="5" fillId="37" borderId="21" xfId="3" applyFont="1" applyFill="1" applyBorder="1" applyAlignment="1">
      <alignment vertical="center"/>
    </xf>
    <xf numFmtId="0" fontId="12" fillId="37" borderId="21" xfId="0" applyFont="1" applyFill="1" applyBorder="1" applyAlignment="1">
      <alignment horizontal="right" vertical="center" wrapText="1"/>
    </xf>
    <xf numFmtId="44" fontId="11" fillId="37" borderId="21" xfId="132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8" fillId="35" borderId="0" xfId="0" applyFont="1" applyFill="1" applyBorder="1" applyAlignment="1">
      <alignment vertical="center"/>
    </xf>
    <xf numFmtId="10" fontId="9" fillId="0" borderId="32" xfId="0" applyNumberFormat="1" applyFont="1" applyFill="1" applyBorder="1" applyAlignment="1">
      <alignment vertical="center"/>
    </xf>
    <xf numFmtId="10" fontId="68" fillId="35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0" fontId="68" fillId="35" borderId="1" xfId="0" applyFont="1" applyFill="1" applyBorder="1" applyAlignment="1">
      <alignment vertical="center"/>
    </xf>
    <xf numFmtId="10" fontId="66" fillId="35" borderId="0" xfId="0" applyNumberFormat="1" applyFont="1" applyFill="1" applyBorder="1" applyAlignment="1">
      <alignment vertical="center"/>
    </xf>
    <xf numFmtId="0" fontId="68" fillId="35" borderId="6" xfId="0" applyFont="1" applyFill="1" applyBorder="1" applyAlignment="1">
      <alignment vertical="center"/>
    </xf>
    <xf numFmtId="0" fontId="69" fillId="35" borderId="0" xfId="0" applyFont="1" applyFill="1" applyBorder="1" applyAlignment="1">
      <alignment vertical="center"/>
    </xf>
    <xf numFmtId="10" fontId="9" fillId="35" borderId="32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0" fontId="4" fillId="35" borderId="0" xfId="0" applyNumberFormat="1" applyFont="1" applyFill="1" applyBorder="1" applyAlignment="1">
      <alignment vertical="center"/>
    </xf>
    <xf numFmtId="10" fontId="67" fillId="35" borderId="3" xfId="0" applyNumberFormat="1" applyFont="1" applyFill="1" applyBorder="1" applyAlignment="1">
      <alignment vertical="center"/>
    </xf>
    <xf numFmtId="10" fontId="67" fillId="35" borderId="5" xfId="0" applyNumberFormat="1" applyFont="1" applyFill="1" applyBorder="1" applyAlignment="1">
      <alignment vertical="center"/>
    </xf>
    <xf numFmtId="10" fontId="67" fillId="35" borderId="8" xfId="0" applyNumberFormat="1" applyFont="1" applyFill="1" applyBorder="1" applyAlignment="1">
      <alignment vertical="center"/>
    </xf>
    <xf numFmtId="10" fontId="62" fillId="35" borderId="32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35" borderId="7" xfId="0" applyFont="1" applyFill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4" fontId="7" fillId="0" borderId="0" xfId="132" applyFont="1" applyBorder="1" applyAlignment="1">
      <alignment horizontal="right" vertical="center" wrapText="1"/>
    </xf>
    <xf numFmtId="10" fontId="7" fillId="0" borderId="0" xfId="0" applyNumberFormat="1" applyFont="1" applyBorder="1" applyAlignment="1">
      <alignment horizontal="left" vertical="center"/>
    </xf>
    <xf numFmtId="44" fontId="7" fillId="0" borderId="0" xfId="132" applyFont="1" applyBorder="1" applyAlignment="1">
      <alignment horizontal="left" vertical="center" wrapText="1"/>
    </xf>
    <xf numFmtId="10" fontId="7" fillId="0" borderId="0" xfId="135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26" xfId="1" applyNumberFormat="1" applyFont="1" applyFill="1" applyBorder="1" applyAlignment="1" applyProtection="1">
      <alignment horizontal="center" vertical="center"/>
    </xf>
    <xf numFmtId="0" fontId="5" fillId="0" borderId="28" xfId="1" applyNumberFormat="1" applyFont="1" applyFill="1" applyBorder="1" applyAlignment="1" applyProtection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left" vertical="center"/>
    </xf>
    <xf numFmtId="0" fontId="4" fillId="0" borderId="0" xfId="1" applyFill="1" applyAlignment="1">
      <alignment horizontal="left" vertical="center"/>
    </xf>
    <xf numFmtId="44" fontId="10" fillId="0" borderId="21" xfId="135" applyNumberFormat="1" applyFont="1" applyFill="1" applyBorder="1" applyAlignment="1">
      <alignment horizontal="center" vertical="center"/>
    </xf>
    <xf numFmtId="0" fontId="54" fillId="0" borderId="36" xfId="1" applyFont="1" applyFill="1" applyBorder="1" applyAlignment="1">
      <alignment horizontal="justify" vertical="center" wrapText="1"/>
    </xf>
    <xf numFmtId="9" fontId="10" fillId="0" borderId="21" xfId="135" applyFont="1" applyFill="1" applyBorder="1" applyAlignment="1">
      <alignment horizontal="center" vertical="center"/>
    </xf>
    <xf numFmtId="10" fontId="55" fillId="36" borderId="34" xfId="93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justify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1" xfId="2" applyNumberFormat="1" applyFont="1" applyFill="1" applyBorder="1" applyAlignment="1">
      <alignment horizontal="justify" vertical="center" wrapText="1"/>
    </xf>
    <xf numFmtId="0" fontId="5" fillId="0" borderId="21" xfId="1" applyNumberFormat="1" applyFont="1" applyFill="1" applyBorder="1" applyAlignment="1" applyProtection="1">
      <alignment horizontal="justify" vertical="center" wrapText="1"/>
      <protection hidden="1"/>
    </xf>
    <xf numFmtId="0" fontId="5" fillId="0" borderId="21" xfId="2" applyNumberFormat="1" applyFont="1" applyFill="1" applyBorder="1" applyAlignment="1">
      <alignment horizontal="center" vertical="center"/>
    </xf>
    <xf numFmtId="4" fontId="5" fillId="0" borderId="21" xfId="2" applyNumberFormat="1" applyFont="1" applyFill="1" applyBorder="1" applyAlignment="1">
      <alignment horizontal="right" vertical="center"/>
    </xf>
    <xf numFmtId="44" fontId="5" fillId="0" borderId="21" xfId="132" applyFont="1" applyFill="1" applyBorder="1" applyAlignment="1">
      <alignment horizontal="justify" vertical="center" wrapText="1"/>
    </xf>
    <xf numFmtId="44" fontId="5" fillId="0" borderId="21" xfId="132" applyFont="1" applyFill="1" applyBorder="1" applyAlignment="1">
      <alignment horizontal="center" vertical="center"/>
    </xf>
    <xf numFmtId="43" fontId="5" fillId="0" borderId="21" xfId="133" applyFont="1" applyFill="1" applyBorder="1" applyAlignment="1">
      <alignment horizontal="right" vertical="center"/>
    </xf>
    <xf numFmtId="44" fontId="5" fillId="0" borderId="21" xfId="13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 wrapText="1"/>
    </xf>
    <xf numFmtId="0" fontId="59" fillId="37" borderId="21" xfId="0" applyFont="1" applyFill="1" applyBorder="1" applyAlignment="1">
      <alignment horizontal="justify" vertical="center" wrapText="1"/>
    </xf>
    <xf numFmtId="0" fontId="60" fillId="37" borderId="21" xfId="0" applyFont="1" applyFill="1" applyBorder="1" applyAlignment="1">
      <alignment horizontal="center" vertical="center" wrapText="1"/>
    </xf>
    <xf numFmtId="4" fontId="60" fillId="37" borderId="21" xfId="0" applyNumberFormat="1" applyFont="1" applyFill="1" applyBorder="1" applyAlignment="1">
      <alignment horizontal="right" vertical="center" wrapText="1"/>
    </xf>
    <xf numFmtId="44" fontId="60" fillId="37" borderId="21" xfId="132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48" fillId="37" borderId="21" xfId="0" applyFont="1" applyFill="1" applyBorder="1" applyAlignment="1">
      <alignment horizontal="justify" vertical="center" wrapText="1"/>
    </xf>
    <xf numFmtId="0" fontId="7" fillId="37" borderId="21" xfId="0" applyFont="1" applyFill="1" applyBorder="1" applyAlignment="1">
      <alignment horizontal="center" vertical="center" wrapText="1"/>
    </xf>
    <xf numFmtId="44" fontId="7" fillId="37" borderId="21" xfId="132" applyFont="1" applyFill="1" applyBorder="1" applyAlignment="1">
      <alignment horizontal="right" vertical="center" wrapText="1"/>
    </xf>
    <xf numFmtId="44" fontId="60" fillId="37" borderId="21" xfId="0" applyNumberFormat="1" applyFont="1" applyFill="1" applyBorder="1" applyAlignment="1">
      <alignment horizontal="center" vertical="center" wrapText="1"/>
    </xf>
    <xf numFmtId="44" fontId="7" fillId="37" borderId="21" xfId="0" applyNumberFormat="1" applyFont="1" applyFill="1" applyBorder="1" applyAlignment="1">
      <alignment horizontal="center" vertical="center" wrapText="1"/>
    </xf>
    <xf numFmtId="0" fontId="65" fillId="37" borderId="21" xfId="0" applyFont="1" applyFill="1" applyBorder="1" applyAlignment="1">
      <alignment horizontal="center" vertical="center" wrapText="1"/>
    </xf>
    <xf numFmtId="3" fontId="6" fillId="37" borderId="21" xfId="0" applyNumberFormat="1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justify" vertical="center" wrapText="1"/>
    </xf>
    <xf numFmtId="0" fontId="5" fillId="37" borderId="21" xfId="0" applyFont="1" applyFill="1" applyBorder="1" applyAlignment="1">
      <alignment horizontal="center" vertical="center"/>
    </xf>
    <xf numFmtId="4" fontId="5" fillId="37" borderId="21" xfId="0" applyNumberFormat="1" applyFont="1" applyFill="1" applyBorder="1" applyAlignment="1">
      <alignment horizontal="right" vertical="center"/>
    </xf>
    <xf numFmtId="0" fontId="12" fillId="37" borderId="21" xfId="0" applyFont="1" applyFill="1" applyBorder="1" applyAlignment="1">
      <alignment horizontal="left" vertical="center"/>
    </xf>
    <xf numFmtId="0" fontId="12" fillId="37" borderId="21" xfId="0" applyFont="1" applyFill="1" applyBorder="1" applyAlignment="1">
      <alignment horizontal="right" vertical="center"/>
    </xf>
    <xf numFmtId="44" fontId="11" fillId="37" borderId="21" xfId="132" applyFont="1" applyFill="1" applyBorder="1" applyAlignment="1">
      <alignment horizontal="right" vertical="center"/>
    </xf>
    <xf numFmtId="44" fontId="12" fillId="37" borderId="21" xfId="0" applyNumberFormat="1" applyFont="1" applyFill="1" applyBorder="1" applyAlignment="1">
      <alignment horizontal="center" vertical="center"/>
    </xf>
    <xf numFmtId="10" fontId="6" fillId="37" borderId="21" xfId="135" applyNumberFormat="1" applyFont="1" applyFill="1" applyBorder="1" applyAlignment="1">
      <alignment horizontal="center" vertical="center"/>
    </xf>
    <xf numFmtId="10" fontId="6" fillId="37" borderId="21" xfId="93" applyNumberFormat="1" applyFont="1" applyFill="1" applyBorder="1" applyAlignment="1">
      <alignment horizontal="center" vertical="center"/>
    </xf>
    <xf numFmtId="0" fontId="58" fillId="37" borderId="21" xfId="0" applyFont="1" applyFill="1" applyBorder="1" applyAlignment="1">
      <alignment horizontal="right" vertical="center"/>
    </xf>
    <xf numFmtId="44" fontId="6" fillId="37" borderId="21" xfId="132" applyFont="1" applyFill="1" applyBorder="1" applyAlignment="1">
      <alignment horizontal="right" vertical="center"/>
    </xf>
    <xf numFmtId="0" fontId="58" fillId="37" borderId="21" xfId="0" applyFont="1" applyFill="1" applyBorder="1" applyAlignment="1">
      <alignment horizontal="left" vertical="center"/>
    </xf>
    <xf numFmtId="44" fontId="58" fillId="37" borderId="21" xfId="0" applyNumberFormat="1" applyFont="1" applyFill="1" applyBorder="1" applyAlignment="1">
      <alignment horizontal="center" vertical="center"/>
    </xf>
    <xf numFmtId="0" fontId="51" fillId="0" borderId="41" xfId="1" applyFont="1" applyFill="1" applyBorder="1" applyAlignment="1">
      <alignment horizontal="left" vertical="center"/>
    </xf>
    <xf numFmtId="0" fontId="54" fillId="0" borderId="44" xfId="1" applyFont="1" applyFill="1" applyBorder="1" applyAlignment="1">
      <alignment vertical="center" wrapText="1"/>
    </xf>
    <xf numFmtId="0" fontId="53" fillId="0" borderId="41" xfId="1" applyFont="1" applyFill="1" applyBorder="1" applyAlignment="1">
      <alignment horizontal="left" vertical="center"/>
    </xf>
    <xf numFmtId="0" fontId="53" fillId="0" borderId="47" xfId="1" applyFont="1" applyFill="1" applyBorder="1" applyAlignment="1">
      <alignment horizontal="left" vertical="center"/>
    </xf>
    <xf numFmtId="0" fontId="52" fillId="0" borderId="48" xfId="1" applyFont="1" applyFill="1" applyBorder="1" applyAlignment="1">
      <alignment horizontal="justify" vertical="center"/>
    </xf>
    <xf numFmtId="166" fontId="10" fillId="0" borderId="48" xfId="103" applyNumberFormat="1" applyFont="1" applyFill="1" applyBorder="1" applyAlignment="1">
      <alignment horizontal="center" vertical="center"/>
    </xf>
    <xf numFmtId="10" fontId="55" fillId="36" borderId="48" xfId="93" applyNumberFormat="1" applyFont="1" applyFill="1" applyBorder="1" applyAlignment="1">
      <alignment vertical="center"/>
    </xf>
    <xf numFmtId="0" fontId="68" fillId="35" borderId="4" xfId="0" applyFont="1" applyFill="1" applyBorder="1" applyAlignment="1">
      <alignment vertical="center"/>
    </xf>
    <xf numFmtId="0" fontId="68" fillId="35" borderId="5" xfId="0" applyFont="1" applyFill="1" applyBorder="1" applyAlignment="1">
      <alignment vertical="center"/>
    </xf>
    <xf numFmtId="0" fontId="30" fillId="35" borderId="4" xfId="0" applyFont="1" applyFill="1" applyBorder="1" applyAlignment="1">
      <alignment vertical="center"/>
    </xf>
    <xf numFmtId="0" fontId="30" fillId="35" borderId="6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44" fontId="11" fillId="0" borderId="7" xfId="132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7" fillId="0" borderId="26" xfId="1" applyNumberFormat="1" applyFont="1" applyFill="1" applyBorder="1" applyAlignment="1" applyProtection="1">
      <alignment horizontal="center" vertical="center"/>
    </xf>
    <xf numFmtId="0" fontId="4" fillId="0" borderId="26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/>
    </xf>
    <xf numFmtId="0" fontId="50" fillId="0" borderId="26" xfId="1" applyNumberFormat="1" applyFont="1" applyFill="1" applyBorder="1" applyAlignment="1" applyProtection="1">
      <alignment horizontal="center" vertical="center"/>
    </xf>
    <xf numFmtId="0" fontId="50" fillId="0" borderId="28" xfId="1" applyNumberFormat="1" applyFont="1" applyFill="1" applyBorder="1" applyAlignment="1" applyProtection="1">
      <alignment horizontal="center" vertical="center"/>
    </xf>
    <xf numFmtId="166" fontId="51" fillId="37" borderId="21" xfId="103" applyNumberFormat="1" applyFont="1" applyFill="1" applyBorder="1" applyAlignment="1">
      <alignment horizontal="center" vertical="center"/>
    </xf>
    <xf numFmtId="166" fontId="51" fillId="37" borderId="21" xfId="121" applyFont="1" applyFill="1" applyBorder="1" applyAlignment="1">
      <alignment horizontal="center" vertical="center"/>
    </xf>
    <xf numFmtId="0" fontId="51" fillId="37" borderId="21" xfId="1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vertical="center"/>
    </xf>
    <xf numFmtId="0" fontId="11" fillId="37" borderId="31" xfId="0" applyFont="1" applyFill="1" applyBorder="1" applyAlignment="1">
      <alignment vertical="center" wrapText="1"/>
    </xf>
    <xf numFmtId="0" fontId="7" fillId="37" borderId="31" xfId="0" applyFont="1" applyFill="1" applyBorder="1" applyAlignment="1">
      <alignment horizontal="left" vertical="center" wrapText="1"/>
    </xf>
    <xf numFmtId="0" fontId="7" fillId="37" borderId="32" xfId="0" applyFont="1" applyFill="1" applyBorder="1" applyAlignment="1">
      <alignment horizontal="left" vertical="center" wrapText="1"/>
    </xf>
    <xf numFmtId="0" fontId="78" fillId="34" borderId="30" xfId="0" applyFont="1" applyFill="1" applyBorder="1" applyAlignment="1">
      <alignment vertical="center"/>
    </xf>
    <xf numFmtId="0" fontId="76" fillId="0" borderId="1" xfId="0" applyFont="1" applyBorder="1" applyAlignment="1">
      <alignment horizontal="center" vertical="center"/>
    </xf>
    <xf numFmtId="0" fontId="76" fillId="0" borderId="2" xfId="0" applyFont="1" applyBorder="1" applyAlignment="1">
      <alignment horizontal="left" vertical="center"/>
    </xf>
    <xf numFmtId="0" fontId="76" fillId="0" borderId="4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6" fillId="0" borderId="6" xfId="0" applyFont="1" applyBorder="1" applyAlignment="1">
      <alignment horizontal="center" vertical="center"/>
    </xf>
    <xf numFmtId="0" fontId="76" fillId="0" borderId="7" xfId="0" applyFont="1" applyBorder="1" applyAlignment="1">
      <alignment horizontal="left" vertical="center"/>
    </xf>
    <xf numFmtId="0" fontId="76" fillId="34" borderId="1" xfId="0" applyFont="1" applyFill="1" applyBorder="1" applyAlignment="1">
      <alignment horizontal="left" vertical="center"/>
    </xf>
    <xf numFmtId="0" fontId="76" fillId="34" borderId="2" xfId="0" applyFont="1" applyFill="1" applyBorder="1" applyAlignment="1">
      <alignment horizontal="left" vertical="center"/>
    </xf>
    <xf numFmtId="0" fontId="76" fillId="34" borderId="4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horizontal="left" vertical="center"/>
    </xf>
    <xf numFmtId="0" fontId="76" fillId="34" borderId="6" xfId="0" applyFont="1" applyFill="1" applyBorder="1" applyAlignment="1">
      <alignment horizontal="left" vertical="center"/>
    </xf>
    <xf numFmtId="0" fontId="76" fillId="34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4" fontId="76" fillId="0" borderId="2" xfId="132" applyFont="1" applyBorder="1" applyAlignment="1">
      <alignment horizontal="center" vertical="center"/>
    </xf>
    <xf numFmtId="44" fontId="76" fillId="0" borderId="0" xfId="132" applyFont="1" applyBorder="1" applyAlignment="1">
      <alignment horizontal="center" vertical="center"/>
    </xf>
    <xf numFmtId="44" fontId="76" fillId="0" borderId="7" xfId="132" applyFont="1" applyBorder="1" applyAlignment="1">
      <alignment horizontal="center" vertical="center"/>
    </xf>
    <xf numFmtId="44" fontId="76" fillId="34" borderId="2" xfId="0" applyNumberFormat="1" applyFont="1" applyFill="1" applyBorder="1" applyAlignment="1">
      <alignment horizontal="center" vertical="center"/>
    </xf>
    <xf numFmtId="44" fontId="76" fillId="34" borderId="0" xfId="0" applyNumberFormat="1" applyFont="1" applyFill="1" applyBorder="1" applyAlignment="1">
      <alignment horizontal="center" vertical="center"/>
    </xf>
    <xf numFmtId="44" fontId="76" fillId="34" borderId="7" xfId="0" applyNumberFormat="1" applyFont="1" applyFill="1" applyBorder="1" applyAlignment="1">
      <alignment horizontal="center" vertical="center"/>
    </xf>
    <xf numFmtId="44" fontId="76" fillId="0" borderId="3" xfId="132" applyFont="1" applyBorder="1" applyAlignment="1">
      <alignment horizontal="center" vertical="center"/>
    </xf>
    <xf numFmtId="44" fontId="76" fillId="0" borderId="5" xfId="132" applyFont="1" applyBorder="1" applyAlignment="1">
      <alignment horizontal="center" vertical="center"/>
    </xf>
    <xf numFmtId="44" fontId="76" fillId="34" borderId="3" xfId="0" applyNumberFormat="1" applyFont="1" applyFill="1" applyBorder="1" applyAlignment="1">
      <alignment horizontal="center" vertical="center"/>
    </xf>
    <xf numFmtId="44" fontId="76" fillId="34" borderId="5" xfId="0" applyNumberFormat="1" applyFont="1" applyFill="1" applyBorder="1" applyAlignment="1">
      <alignment horizontal="center" vertical="center"/>
    </xf>
    <xf numFmtId="44" fontId="76" fillId="34" borderId="8" xfId="0" applyNumberFormat="1" applyFont="1" applyFill="1" applyBorder="1" applyAlignment="1">
      <alignment horizontal="center" vertical="center"/>
    </xf>
    <xf numFmtId="0" fontId="78" fillId="34" borderId="50" xfId="0" applyFont="1" applyFill="1" applyBorder="1" applyAlignment="1">
      <alignment horizontal="left" vertical="center"/>
    </xf>
    <xf numFmtId="0" fontId="78" fillId="34" borderId="50" xfId="0" applyFont="1" applyFill="1" applyBorder="1" applyAlignment="1">
      <alignment horizontal="center" vertical="center"/>
    </xf>
    <xf numFmtId="0" fontId="76" fillId="34" borderId="2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7" xfId="0" applyFont="1" applyFill="1" applyBorder="1" applyAlignment="1">
      <alignment horizontal="center" vertical="center"/>
    </xf>
    <xf numFmtId="14" fontId="76" fillId="0" borderId="2" xfId="0" applyNumberFormat="1" applyFont="1" applyBorder="1" applyAlignment="1">
      <alignment horizontal="center" vertical="center"/>
    </xf>
    <xf numFmtId="14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7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44" fontId="10" fillId="0" borderId="42" xfId="135" applyNumberFormat="1" applyFont="1" applyFill="1" applyBorder="1" applyAlignment="1">
      <alignment vertical="center"/>
    </xf>
    <xf numFmtId="166" fontId="52" fillId="0" borderId="42" xfId="121" applyFont="1" applyFill="1" applyBorder="1" applyAlignment="1">
      <alignment vertical="center"/>
    </xf>
    <xf numFmtId="0" fontId="59" fillId="37" borderId="10" xfId="0" applyFont="1" applyFill="1" applyBorder="1" applyAlignment="1">
      <alignment vertical="center" wrapText="1"/>
    </xf>
    <xf numFmtId="0" fontId="62" fillId="37" borderId="10" xfId="1" applyFont="1" applyFill="1" applyBorder="1" applyAlignment="1">
      <alignment horizontal="left" vertical="center" wrapText="1"/>
    </xf>
    <xf numFmtId="0" fontId="62" fillId="37" borderId="10" xfId="0" applyFont="1" applyFill="1" applyBorder="1" applyAlignment="1">
      <alignment horizontal="center" vertical="center"/>
    </xf>
    <xf numFmtId="0" fontId="79" fillId="37" borderId="10" xfId="1" applyFont="1" applyFill="1" applyBorder="1" applyAlignment="1">
      <alignment vertical="center"/>
    </xf>
    <xf numFmtId="4" fontId="62" fillId="37" borderId="10" xfId="1" applyNumberFormat="1" applyFont="1" applyFill="1" applyBorder="1" applyAlignment="1">
      <alignment vertical="center"/>
    </xf>
    <xf numFmtId="49" fontId="67" fillId="0" borderId="10" xfId="1" applyNumberFormat="1" applyFont="1" applyFill="1" applyBorder="1" applyAlignment="1">
      <alignment vertical="center" wrapText="1"/>
    </xf>
    <xf numFmtId="0" fontId="67" fillId="0" borderId="10" xfId="1" applyNumberFormat="1" applyFont="1" applyFill="1" applyBorder="1" applyAlignment="1">
      <alignment horizontal="center" vertical="center" wrapText="1"/>
    </xf>
    <xf numFmtId="170" fontId="67" fillId="0" borderId="10" xfId="133" applyNumberFormat="1" applyFont="1" applyFill="1" applyBorder="1" applyAlignment="1">
      <alignment horizontal="center" vertical="center" wrapText="1"/>
    </xf>
    <xf numFmtId="44" fontId="67" fillId="0" borderId="10" xfId="132" applyFont="1" applyFill="1" applyBorder="1" applyAlignment="1">
      <alignment vertical="center" wrapText="1"/>
    </xf>
    <xf numFmtId="0" fontId="46" fillId="0" borderId="0" xfId="136" applyFont="1" applyFill="1" applyAlignment="1">
      <alignment horizontal="left" vertical="center"/>
    </xf>
    <xf numFmtId="44" fontId="62" fillId="37" borderId="10" xfId="132" applyFont="1" applyFill="1" applyBorder="1" applyAlignment="1">
      <alignment vertical="center"/>
    </xf>
    <xf numFmtId="10" fontId="10" fillId="0" borderId="22" xfId="93" applyNumberFormat="1" applyFont="1" applyFill="1" applyBorder="1" applyAlignment="1">
      <alignment vertical="center"/>
    </xf>
    <xf numFmtId="0" fontId="76" fillId="0" borderId="4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8" fillId="34" borderId="30" xfId="0" applyFont="1" applyFill="1" applyBorder="1" applyAlignment="1">
      <alignment horizontal="left" vertical="center"/>
    </xf>
    <xf numFmtId="0" fontId="78" fillId="34" borderId="31" xfId="0" applyFont="1" applyFill="1" applyBorder="1" applyAlignment="1">
      <alignment horizontal="left" vertical="center"/>
    </xf>
    <xf numFmtId="44" fontId="78" fillId="34" borderId="31" xfId="132" applyFont="1" applyFill="1" applyBorder="1" applyAlignment="1">
      <alignment horizontal="left" vertical="center"/>
    </xf>
    <xf numFmtId="0" fontId="78" fillId="34" borderId="32" xfId="0" applyFont="1" applyFill="1" applyBorder="1" applyAlignment="1">
      <alignment horizontal="left" vertical="center"/>
    </xf>
    <xf numFmtId="2" fontId="76" fillId="0" borderId="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center" vertical="center"/>
    </xf>
    <xf numFmtId="44" fontId="76" fillId="0" borderId="5" xfId="132" applyFont="1" applyFill="1" applyBorder="1" applyAlignment="1">
      <alignment horizontal="left" vertical="center"/>
    </xf>
    <xf numFmtId="2" fontId="76" fillId="0" borderId="7" xfId="0" applyNumberFormat="1" applyFont="1" applyFill="1" applyBorder="1" applyAlignment="1">
      <alignment horizontal="center" vertical="center"/>
    </xf>
    <xf numFmtId="0" fontId="51" fillId="37" borderId="23" xfId="0" applyFont="1" applyFill="1" applyBorder="1" applyAlignment="1">
      <alignment horizontal="center" vertical="center"/>
    </xf>
    <xf numFmtId="0" fontId="51" fillId="37" borderId="24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37" borderId="2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17" fontId="11" fillId="0" borderId="0" xfId="0" applyNumberFormat="1" applyFont="1" applyFill="1" applyBorder="1" applyAlignment="1">
      <alignment horizontal="left" vertical="center"/>
    </xf>
    <xf numFmtId="17" fontId="11" fillId="0" borderId="27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44" fontId="11" fillId="37" borderId="21" xfId="132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4" fontId="6" fillId="37" borderId="35" xfId="132" applyFont="1" applyFill="1" applyBorder="1" applyAlignment="1">
      <alignment horizontal="center" vertical="center"/>
    </xf>
    <xf numFmtId="44" fontId="6" fillId="37" borderId="37" xfId="132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50" fillId="0" borderId="41" xfId="1" applyFont="1" applyFill="1" applyBorder="1" applyAlignment="1">
      <alignment horizontal="left" vertical="center"/>
    </xf>
    <xf numFmtId="10" fontId="10" fillId="0" borderId="21" xfId="135" applyNumberFormat="1" applyFont="1" applyFill="1" applyBorder="1" applyAlignment="1">
      <alignment horizontal="center" vertical="center"/>
    </xf>
    <xf numFmtId="44" fontId="10" fillId="0" borderId="21" xfId="135" applyNumberFormat="1" applyFont="1" applyFill="1" applyBorder="1" applyAlignment="1">
      <alignment horizontal="center" vertical="center"/>
    </xf>
    <xf numFmtId="0" fontId="51" fillId="37" borderId="41" xfId="1" applyFont="1" applyFill="1" applyBorder="1" applyAlignment="1">
      <alignment horizontal="left" vertical="center"/>
    </xf>
    <xf numFmtId="0" fontId="51" fillId="37" borderId="21" xfId="1" applyFont="1" applyFill="1" applyBorder="1" applyAlignment="1">
      <alignment horizontal="justify" vertical="center" wrapText="1"/>
    </xf>
    <xf numFmtId="166" fontId="51" fillId="37" borderId="21" xfId="121" applyFont="1" applyFill="1" applyBorder="1" applyAlignment="1">
      <alignment horizontal="center" vertical="center"/>
    </xf>
    <xf numFmtId="10" fontId="10" fillId="0" borderId="33" xfId="135" applyNumberFormat="1" applyFont="1" applyFill="1" applyBorder="1" applyAlignment="1">
      <alignment horizontal="center" vertical="center"/>
    </xf>
    <xf numFmtId="10" fontId="10" fillId="0" borderId="22" xfId="135" applyNumberFormat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left" vertical="center"/>
    </xf>
    <xf numFmtId="0" fontId="10" fillId="0" borderId="46" xfId="1" applyFont="1" applyFill="1" applyBorder="1" applyAlignment="1">
      <alignment horizontal="left" vertical="center"/>
    </xf>
    <xf numFmtId="0" fontId="10" fillId="0" borderId="33" xfId="1" applyFont="1" applyFill="1" applyBorder="1" applyAlignment="1">
      <alignment horizontal="justify" vertical="center" wrapText="1"/>
    </xf>
    <xf numFmtId="0" fontId="10" fillId="0" borderId="22" xfId="1" applyFont="1" applyFill="1" applyBorder="1" applyAlignment="1">
      <alignment horizontal="justify" vertical="center" wrapText="1"/>
    </xf>
    <xf numFmtId="44" fontId="10" fillId="0" borderId="33" xfId="135" applyNumberFormat="1" applyFont="1" applyFill="1" applyBorder="1" applyAlignment="1">
      <alignment horizontal="center" vertical="center"/>
    </xf>
    <xf numFmtId="44" fontId="10" fillId="0" borderId="22" xfId="135" applyNumberFormat="1" applyFont="1" applyFill="1" applyBorder="1" applyAlignment="1">
      <alignment horizontal="center" vertical="center"/>
    </xf>
    <xf numFmtId="166" fontId="51" fillId="37" borderId="35" xfId="103" applyNumberFormat="1" applyFont="1" applyFill="1" applyBorder="1" applyAlignment="1">
      <alignment horizontal="center" vertical="center"/>
    </xf>
    <xf numFmtId="166" fontId="51" fillId="37" borderId="37" xfId="103" applyNumberFormat="1" applyFont="1" applyFill="1" applyBorder="1" applyAlignment="1">
      <alignment horizontal="center" vertical="center"/>
    </xf>
    <xf numFmtId="166" fontId="51" fillId="37" borderId="42" xfId="103" applyNumberFormat="1" applyFont="1" applyFill="1" applyBorder="1" applyAlignment="1">
      <alignment horizontal="center" vertical="center"/>
    </xf>
    <xf numFmtId="166" fontId="51" fillId="37" borderId="43" xfId="103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75" fillId="0" borderId="27" xfId="0" applyFont="1" applyFill="1" applyBorder="1" applyAlignment="1">
      <alignment vertical="center"/>
    </xf>
    <xf numFmtId="17" fontId="75" fillId="0" borderId="0" xfId="0" applyNumberFormat="1" applyFont="1" applyFill="1" applyBorder="1" applyAlignment="1">
      <alignment horizontal="left" vertical="center"/>
    </xf>
    <xf numFmtId="17" fontId="75" fillId="0" borderId="27" xfId="0" applyNumberFormat="1" applyFont="1" applyFill="1" applyBorder="1" applyAlignment="1">
      <alignment horizontal="left" vertical="center"/>
    </xf>
    <xf numFmtId="0" fontId="49" fillId="37" borderId="1" xfId="1" applyFont="1" applyFill="1" applyBorder="1" applyAlignment="1">
      <alignment horizontal="center" vertical="center"/>
    </xf>
    <xf numFmtId="0" fontId="49" fillId="37" borderId="2" xfId="1" applyFont="1" applyFill="1" applyBorder="1" applyAlignment="1">
      <alignment horizontal="center" vertical="center"/>
    </xf>
    <xf numFmtId="0" fontId="49" fillId="37" borderId="3" xfId="1" applyFont="1" applyFill="1" applyBorder="1" applyAlignment="1">
      <alignment horizontal="center" vertical="center"/>
    </xf>
    <xf numFmtId="0" fontId="50" fillId="0" borderId="45" xfId="1" applyFont="1" applyFill="1" applyBorder="1" applyAlignment="1">
      <alignment horizontal="left" vertical="center"/>
    </xf>
    <xf numFmtId="0" fontId="50" fillId="0" borderId="46" xfId="1" applyFont="1" applyFill="1" applyBorder="1" applyAlignment="1">
      <alignment horizontal="left" vertical="center"/>
    </xf>
    <xf numFmtId="44" fontId="10" fillId="0" borderId="21" xfId="1" applyNumberFormat="1" applyFont="1" applyFill="1" applyBorder="1" applyAlignment="1">
      <alignment horizontal="justify" vertical="center" wrapText="1"/>
    </xf>
    <xf numFmtId="0" fontId="10" fillId="0" borderId="21" xfId="1" applyFont="1" applyFill="1" applyBorder="1" applyAlignment="1">
      <alignment horizontal="justify" vertical="center" wrapText="1"/>
    </xf>
    <xf numFmtId="44" fontId="10" fillId="0" borderId="44" xfId="135" applyNumberFormat="1" applyFont="1" applyFill="1" applyBorder="1" applyAlignment="1">
      <alignment horizontal="center" vertical="center"/>
    </xf>
    <xf numFmtId="10" fontId="10" fillId="0" borderId="49" xfId="135" applyNumberFormat="1" applyFont="1" applyFill="1" applyBorder="1" applyAlignment="1">
      <alignment horizontal="center" vertical="center"/>
    </xf>
    <xf numFmtId="17" fontId="59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9" fillId="35" borderId="0" xfId="0" applyFont="1" applyFill="1" applyBorder="1" applyAlignment="1">
      <alignment horizontal="center" vertical="center"/>
    </xf>
    <xf numFmtId="0" fontId="68" fillId="35" borderId="1" xfId="0" applyFont="1" applyFill="1" applyBorder="1" applyAlignment="1">
      <alignment horizontal="left" vertical="center"/>
    </xf>
    <xf numFmtId="0" fontId="68" fillId="35" borderId="2" xfId="0" applyFont="1" applyFill="1" applyBorder="1" applyAlignment="1">
      <alignment horizontal="left" vertical="center"/>
    </xf>
    <xf numFmtId="0" fontId="68" fillId="35" borderId="4" xfId="0" applyFont="1" applyFill="1" applyBorder="1" applyAlignment="1">
      <alignment horizontal="left" vertical="center"/>
    </xf>
    <xf numFmtId="0" fontId="68" fillId="35" borderId="0" xfId="0" applyFont="1" applyFill="1" applyBorder="1" applyAlignment="1">
      <alignment horizontal="left" vertical="center"/>
    </xf>
    <xf numFmtId="0" fontId="68" fillId="35" borderId="6" xfId="0" applyFont="1" applyFill="1" applyBorder="1" applyAlignment="1">
      <alignment horizontal="left" vertical="center"/>
    </xf>
    <xf numFmtId="0" fontId="68" fillId="35" borderId="7" xfId="0" applyFont="1" applyFill="1" applyBorder="1" applyAlignment="1">
      <alignment horizontal="left" vertical="center"/>
    </xf>
    <xf numFmtId="0" fontId="77" fillId="37" borderId="30" xfId="0" applyFont="1" applyFill="1" applyBorder="1" applyAlignment="1">
      <alignment horizontal="left" vertical="center"/>
    </xf>
    <xf numFmtId="0" fontId="77" fillId="37" borderId="31" xfId="0" applyFont="1" applyFill="1" applyBorder="1" applyAlignment="1">
      <alignment horizontal="left" vertical="center"/>
    </xf>
    <xf numFmtId="0" fontId="77" fillId="37" borderId="32" xfId="0" applyFont="1" applyFill="1" applyBorder="1" applyAlignment="1">
      <alignment horizontal="left"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5" xfId="0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 horizontal="left" vertical="center"/>
    </xf>
    <xf numFmtId="0" fontId="68" fillId="35" borderId="31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30" fillId="35" borderId="5" xfId="0" applyFont="1" applyFill="1" applyBorder="1" applyAlignment="1">
      <alignment horizontal="left" vertical="center"/>
    </xf>
    <xf numFmtId="0" fontId="72" fillId="37" borderId="30" xfId="1" applyFont="1" applyFill="1" applyBorder="1" applyAlignment="1">
      <alignment horizontal="center" vertical="center"/>
    </xf>
    <xf numFmtId="0" fontId="72" fillId="37" borderId="31" xfId="1" applyFont="1" applyFill="1" applyBorder="1" applyAlignment="1">
      <alignment horizontal="center" vertical="center"/>
    </xf>
    <xf numFmtId="0" fontId="72" fillId="37" borderId="32" xfId="1" applyFont="1" applyFill="1" applyBorder="1" applyAlignment="1">
      <alignment horizontal="center" vertical="center"/>
    </xf>
    <xf numFmtId="164" fontId="68" fillId="35" borderId="2" xfId="0" applyNumberFormat="1" applyFont="1" applyFill="1" applyBorder="1" applyAlignment="1">
      <alignment horizontal="center" vertical="center"/>
    </xf>
    <xf numFmtId="0" fontId="70" fillId="38" borderId="38" xfId="0" applyFont="1" applyFill="1" applyBorder="1" applyAlignment="1">
      <alignment horizontal="center" vertical="center"/>
    </xf>
    <xf numFmtId="0" fontId="70" fillId="38" borderId="39" xfId="0" applyFont="1" applyFill="1" applyBorder="1" applyAlignment="1">
      <alignment horizontal="center" vertical="center"/>
    </xf>
    <xf numFmtId="10" fontId="70" fillId="38" borderId="39" xfId="0" applyNumberFormat="1" applyFont="1" applyFill="1" applyBorder="1" applyAlignment="1">
      <alignment horizontal="center" vertical="center"/>
    </xf>
    <xf numFmtId="0" fontId="70" fillId="38" borderId="40" xfId="0" applyFont="1" applyFill="1" applyBorder="1" applyAlignment="1">
      <alignment horizontal="center" vertical="center"/>
    </xf>
    <xf numFmtId="169" fontId="68" fillId="35" borderId="7" xfId="0" applyNumberFormat="1" applyFont="1" applyFill="1" applyBorder="1" applyAlignment="1">
      <alignment horizontal="center" vertical="center"/>
    </xf>
    <xf numFmtId="1" fontId="68" fillId="35" borderId="0" xfId="0" applyNumberFormat="1" applyFont="1" applyFill="1" applyBorder="1" applyAlignment="1">
      <alignment horizontal="left" vertical="center"/>
    </xf>
    <xf numFmtId="10" fontId="70" fillId="0" borderId="1" xfId="0" applyNumberFormat="1" applyFont="1" applyFill="1" applyBorder="1" applyAlignment="1">
      <alignment horizontal="center" vertical="center"/>
    </xf>
    <xf numFmtId="10" fontId="70" fillId="0" borderId="3" xfId="0" applyNumberFormat="1" applyFont="1" applyFill="1" applyBorder="1" applyAlignment="1">
      <alignment horizontal="center" vertical="center"/>
    </xf>
    <xf numFmtId="10" fontId="70" fillId="0" borderId="6" xfId="0" applyNumberFormat="1" applyFont="1" applyFill="1" applyBorder="1" applyAlignment="1">
      <alignment horizontal="center" vertical="center"/>
    </xf>
    <xf numFmtId="10" fontId="70" fillId="0" borderId="8" xfId="0" applyNumberFormat="1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 horizontal="center" vertical="center"/>
    </xf>
    <xf numFmtId="0" fontId="68" fillId="35" borderId="2" xfId="0" applyFont="1" applyFill="1" applyBorder="1" applyAlignment="1">
      <alignment horizontal="center" vertical="center"/>
    </xf>
    <xf numFmtId="0" fontId="68" fillId="35" borderId="7" xfId="0" applyFont="1" applyFill="1" applyBorder="1" applyAlignment="1">
      <alignment horizontal="center" vertical="center"/>
    </xf>
    <xf numFmtId="1" fontId="68" fillId="35" borderId="2" xfId="0" applyNumberFormat="1" applyFont="1" applyFill="1" applyBorder="1" applyAlignment="1">
      <alignment horizontal="left" vertical="center"/>
    </xf>
    <xf numFmtId="1" fontId="68" fillId="35" borderId="3" xfId="0" applyNumberFormat="1" applyFont="1" applyFill="1" applyBorder="1" applyAlignment="1">
      <alignment horizontal="left" vertical="center"/>
    </xf>
    <xf numFmtId="1" fontId="68" fillId="35" borderId="7" xfId="0" applyNumberFormat="1" applyFont="1" applyFill="1" applyBorder="1" applyAlignment="1">
      <alignment horizontal="left" vertical="center"/>
    </xf>
    <xf numFmtId="1" fontId="68" fillId="35" borderId="8" xfId="0" applyNumberFormat="1" applyFont="1" applyFill="1" applyBorder="1" applyAlignment="1">
      <alignment horizontal="left" vertical="center"/>
    </xf>
    <xf numFmtId="0" fontId="69" fillId="35" borderId="0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69" fillId="35" borderId="30" xfId="0" applyFont="1" applyFill="1" applyBorder="1" applyAlignment="1">
      <alignment horizontal="left" vertical="center"/>
    </xf>
    <xf numFmtId="0" fontId="69" fillId="35" borderId="31" xfId="0" applyFont="1" applyFill="1" applyBorder="1" applyAlignment="1">
      <alignment horizontal="left" vertical="center"/>
    </xf>
    <xf numFmtId="0" fontId="71" fillId="37" borderId="10" xfId="0" applyFont="1" applyFill="1" applyBorder="1" applyAlignment="1">
      <alignment horizontal="left" vertical="center"/>
    </xf>
    <xf numFmtId="0" fontId="59" fillId="37" borderId="30" xfId="0" applyFont="1" applyFill="1" applyBorder="1" applyAlignment="1">
      <alignment horizontal="left" vertical="center" wrapText="1"/>
    </xf>
    <xf numFmtId="0" fontId="59" fillId="37" borderId="31" xfId="0" applyFont="1" applyFill="1" applyBorder="1" applyAlignment="1">
      <alignment horizontal="left" vertical="center" wrapText="1"/>
    </xf>
    <xf numFmtId="0" fontId="59" fillId="37" borderId="32" xfId="0" applyFont="1" applyFill="1" applyBorder="1" applyAlignment="1">
      <alignment horizontal="left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75" fillId="37" borderId="30" xfId="0" applyFont="1" applyFill="1" applyBorder="1" applyAlignment="1">
      <alignment horizontal="center" vertical="center"/>
    </xf>
    <xf numFmtId="0" fontId="75" fillId="37" borderId="31" xfId="0" applyFont="1" applyFill="1" applyBorder="1" applyAlignment="1">
      <alignment horizontal="center" vertical="center"/>
    </xf>
    <xf numFmtId="0" fontId="75" fillId="37" borderId="3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27" xfId="0" applyFont="1" applyFill="1" applyBorder="1" applyAlignment="1">
      <alignment vertical="center"/>
    </xf>
    <xf numFmtId="17" fontId="74" fillId="0" borderId="0" xfId="0" applyNumberFormat="1" applyFont="1" applyFill="1" applyBorder="1" applyAlignment="1">
      <alignment horizontal="left" vertical="center"/>
    </xf>
    <xf numFmtId="17" fontId="74" fillId="0" borderId="27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78" fillId="34" borderId="31" xfId="0" applyFont="1" applyFill="1" applyBorder="1" applyAlignment="1">
      <alignment horizontal="left" vertical="center" wrapText="1"/>
    </xf>
    <xf numFmtId="0" fontId="78" fillId="34" borderId="32" xfId="0" applyFont="1" applyFill="1" applyBorder="1" applyAlignment="1">
      <alignment horizontal="left" vertical="center" wrapText="1"/>
    </xf>
    <xf numFmtId="0" fontId="76" fillId="0" borderId="2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left" vertical="center" wrapText="1"/>
    </xf>
  </cellXfs>
  <cellStyles count="157">
    <cellStyle name="20% - Ênfase1 2" xfId="5"/>
    <cellStyle name="20% - Ênfase1 3" xfId="6"/>
    <cellStyle name="20% - Ênfase1 3 2" xfId="138"/>
    <cellStyle name="20% - Ênfase2 2" xfId="7"/>
    <cellStyle name="20% - Ênfase2 3" xfId="8"/>
    <cellStyle name="20% - Ênfase2 3 2" xfId="139"/>
    <cellStyle name="20% - Ênfase3 2" xfId="9"/>
    <cellStyle name="20% - Ênfase3 3" xfId="10"/>
    <cellStyle name="20% - Ênfase3 3 2" xfId="140"/>
    <cellStyle name="20% - Ênfase4 2" xfId="11"/>
    <cellStyle name="20% - Ênfase4 3" xfId="12"/>
    <cellStyle name="20% - Ênfase4 3 2" xfId="141"/>
    <cellStyle name="20% - Ênfase5 2" xfId="13"/>
    <cellStyle name="20% - Ênfase5 3" xfId="14"/>
    <cellStyle name="20% - Ênfase5 3 2" xfId="142"/>
    <cellStyle name="20% - Ênfase6 2" xfId="15"/>
    <cellStyle name="20% - Ênfase6 3" xfId="16"/>
    <cellStyle name="20% - Ênfase6 3 2" xfId="143"/>
    <cellStyle name="40% - Ênfase1 2" xfId="17"/>
    <cellStyle name="40% - Ênfase1 3" xfId="18"/>
    <cellStyle name="40% - Ênfase1 3 2" xfId="144"/>
    <cellStyle name="40% - Ênfase2 2" xfId="19"/>
    <cellStyle name="40% - Ênfase2 3" xfId="20"/>
    <cellStyle name="40% - Ênfase2 3 2" xfId="145"/>
    <cellStyle name="40% - Ênfase3 2" xfId="21"/>
    <cellStyle name="40% - Ênfase3 3" xfId="22"/>
    <cellStyle name="40% - Ênfase3 3 2" xfId="146"/>
    <cellStyle name="40% - Ênfase4 2" xfId="23"/>
    <cellStyle name="40% - Ênfase4 3" xfId="24"/>
    <cellStyle name="40% - Ênfase4 3 2" xfId="147"/>
    <cellStyle name="40% - Ênfase5 2" xfId="25"/>
    <cellStyle name="40% - Ênfase5 3" xfId="26"/>
    <cellStyle name="40% - Ênfase5 3 2" xfId="148"/>
    <cellStyle name="40% - Ênfase6 2" xfId="27"/>
    <cellStyle name="40% - Ênfase6 3" xfId="28"/>
    <cellStyle name="40% - Ênfase6 3 2" xfId="149"/>
    <cellStyle name="60% - Ênfase1 2" xfId="29"/>
    <cellStyle name="60% - Ênfase1 3" xfId="30"/>
    <cellStyle name="60% - Ênfase2 2" xfId="31"/>
    <cellStyle name="60% - Ênfase2 3" xfId="32"/>
    <cellStyle name="60% - Ênfase3 2" xfId="33"/>
    <cellStyle name="60% - Ênfase3 3" xfId="34"/>
    <cellStyle name="60% - Ênfase4 2" xfId="35"/>
    <cellStyle name="60% - Ênfase4 3" xfId="36"/>
    <cellStyle name="60% - Ênfase5 2" xfId="37"/>
    <cellStyle name="60% - Ênfase5 3" xfId="38"/>
    <cellStyle name="60% - Ênfase6 2" xfId="39"/>
    <cellStyle name="60% - Ênfase6 3" xfId="40"/>
    <cellStyle name="Bom 2" xfId="41"/>
    <cellStyle name="Bom 3" xfId="42"/>
    <cellStyle name="Cálculo 2" xfId="43"/>
    <cellStyle name="Cálculo 3" xfId="44"/>
    <cellStyle name="Célula de Verificação 2" xfId="45"/>
    <cellStyle name="Célula de Verificação 3" xfId="46"/>
    <cellStyle name="Célula Vinculada 2" xfId="47"/>
    <cellStyle name="Célula Vinculada 3" xfId="48"/>
    <cellStyle name="Ênfase1 2" xfId="49"/>
    <cellStyle name="Ênfase1 3" xfId="50"/>
    <cellStyle name="Ênfase2 2" xfId="51"/>
    <cellStyle name="Ênfase2 3" xfId="52"/>
    <cellStyle name="Ênfase3 2" xfId="53"/>
    <cellStyle name="Ênfase3 3" xfId="54"/>
    <cellStyle name="Ênfase4 2" xfId="55"/>
    <cellStyle name="Ênfase4 3" xfId="56"/>
    <cellStyle name="Ênfase5 2" xfId="57"/>
    <cellStyle name="Ênfase5 3" xfId="58"/>
    <cellStyle name="Ênfase6 2" xfId="59"/>
    <cellStyle name="Ênfase6 3" xfId="60"/>
    <cellStyle name="Entrada 2" xfId="61"/>
    <cellStyle name="Entrada 3" xfId="62"/>
    <cellStyle name="Estilo 1" xfId="63"/>
    <cellStyle name="Hiperlink 2" xfId="64"/>
    <cellStyle name="Hiperlink 3" xfId="65"/>
    <cellStyle name="Incorreto 2" xfId="66"/>
    <cellStyle name="Incorreto 3" xfId="67"/>
    <cellStyle name="Moeda" xfId="132" builtinId="4"/>
    <cellStyle name="Moeda 2" xfId="3"/>
    <cellStyle name="Moeda 2 2" xfId="68"/>
    <cellStyle name="Moeda 2 3" xfId="69"/>
    <cellStyle name="Moeda 3" xfId="70"/>
    <cellStyle name="Moeda 3 2" xfId="71"/>
    <cellStyle name="Moeda 4" xfId="72"/>
    <cellStyle name="Moeda 4 2" xfId="73"/>
    <cellStyle name="Moeda 5" xfId="74"/>
    <cellStyle name="Moeda 5 2" xfId="75"/>
    <cellStyle name="Moeda 5 2 2" xfId="150"/>
    <cellStyle name="Moeda 6" xfId="76"/>
    <cellStyle name="Moeda 6 2" xfId="77"/>
    <cellStyle name="Moeda 6 3" xfId="78"/>
    <cellStyle name="Moeda 7" xfId="79"/>
    <cellStyle name="Moeda 7 2" xfId="80"/>
    <cellStyle name="Neutra 2" xfId="81"/>
    <cellStyle name="Neutra 3" xfId="82"/>
    <cellStyle name="Normal" xfId="0" builtinId="0"/>
    <cellStyle name="Normal 2" xfId="1"/>
    <cellStyle name="Normal 2 10" xfId="83"/>
    <cellStyle name="Normal 256" xfId="84"/>
    <cellStyle name="Normal 256 2" xfId="85"/>
    <cellStyle name="Normal 256 2 2" xfId="152"/>
    <cellStyle name="Normal 256 3" xfId="151"/>
    <cellStyle name="Normal 3" xfId="2"/>
    <cellStyle name="Normal 3 2" xfId="87"/>
    <cellStyle name="Normal 3 3" xfId="86"/>
    <cellStyle name="Normal 4" xfId="88"/>
    <cellStyle name="Normal 5" xfId="89"/>
    <cellStyle name="Normal 5 2" xfId="90"/>
    <cellStyle name="Normal 6" xfId="134"/>
    <cellStyle name="Normal 6 2" xfId="155"/>
    <cellStyle name="Normal 7" xfId="137"/>
    <cellStyle name="Normal 7 2" xfId="156"/>
    <cellStyle name="Normal 9 2" xfId="136"/>
    <cellStyle name="Nota 2" xfId="91"/>
    <cellStyle name="Nota 2 2" xfId="153"/>
    <cellStyle name="Nota 3" xfId="92"/>
    <cellStyle name="Porcentagem" xfId="135" builtinId="5"/>
    <cellStyle name="Porcentagem 2" xfId="93"/>
    <cellStyle name="Porcentagem 2 2" xfId="94"/>
    <cellStyle name="Porcentagem 3" xfId="4"/>
    <cellStyle name="Porcentagem 3 2 2" xfId="95"/>
    <cellStyle name="Porcentagem 4" xfId="96"/>
    <cellStyle name="Porcentagem 4 2" xfId="97"/>
    <cellStyle name="Porcentagem 5" xfId="98"/>
    <cellStyle name="Porcentagem 6" xfId="99"/>
    <cellStyle name="Saída 2" xfId="100"/>
    <cellStyle name="Saída 3" xfId="101"/>
    <cellStyle name="Separador de milhares 2" xfId="103"/>
    <cellStyle name="Separador de milhares 3" xfId="104"/>
    <cellStyle name="Separador de milhares 4" xfId="105"/>
    <cellStyle name="Texto de Aviso 2" xfId="106"/>
    <cellStyle name="Texto de Aviso 3" xfId="107"/>
    <cellStyle name="Texto Explicativo 2" xfId="108"/>
    <cellStyle name="Texto Explicativo 3" xfId="109"/>
    <cellStyle name="Título 1 2" xfId="110"/>
    <cellStyle name="Título 1 3" xfId="111"/>
    <cellStyle name="Título 2 2" xfId="112"/>
    <cellStyle name="Título 2 3" xfId="113"/>
    <cellStyle name="Título 3 2" xfId="114"/>
    <cellStyle name="Título 3 3" xfId="115"/>
    <cellStyle name="Título 4 2" xfId="116"/>
    <cellStyle name="Título 4 3" xfId="117"/>
    <cellStyle name="Título 5" xfId="118"/>
    <cellStyle name="Total 2" xfId="119"/>
    <cellStyle name="Total 3" xfId="120"/>
    <cellStyle name="Vírgula" xfId="133" builtinId="3"/>
    <cellStyle name="Vírgula 2" xfId="121"/>
    <cellStyle name="Vírgula 2 2" xfId="122"/>
    <cellStyle name="Vírgula 3" xfId="123"/>
    <cellStyle name="Vírgula 3 2" xfId="124"/>
    <cellStyle name="Vírgula 4" xfId="125"/>
    <cellStyle name="Vírgula 4 2" xfId="126"/>
    <cellStyle name="Vírgula 5" xfId="127"/>
    <cellStyle name="Vírgula 5 2" xfId="128"/>
    <cellStyle name="Vírgula 5 3" xfId="129"/>
    <cellStyle name="Vírgula 6" xfId="130"/>
    <cellStyle name="Vírgula 6 2" xfId="131"/>
    <cellStyle name="Vírgula 6 2 2" xfId="154"/>
    <cellStyle name="Vírgula 7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J269"/>
  <sheetViews>
    <sheetView tabSelected="1" showWhiteSpace="0" view="pageBreakPreview" zoomScale="115" zoomScaleNormal="130" zoomScaleSheetLayoutView="115" workbookViewId="0">
      <selection activeCell="B7" sqref="B7:B8"/>
    </sheetView>
  </sheetViews>
  <sheetFormatPr defaultRowHeight="10.5"/>
  <cols>
    <col min="1" max="1" width="7.5" style="71" customWidth="1"/>
    <col min="2" max="2" width="45.296875" style="43" customWidth="1"/>
    <col min="3" max="3" width="5" style="42" customWidth="1"/>
    <col min="4" max="4" width="6.19921875" style="44" customWidth="1"/>
    <col min="5" max="6" width="8.69921875" style="12" customWidth="1"/>
    <col min="7" max="7" width="10.296875" style="45" customWidth="1"/>
    <col min="8" max="8" width="10.8984375" style="46" customWidth="1"/>
    <col min="9" max="9" width="11.59765625" style="2" customWidth="1"/>
    <col min="10" max="10" width="8.09765625" style="12" customWidth="1"/>
    <col min="11" max="16384" width="8.796875" style="12"/>
  </cols>
  <sheetData>
    <row r="1" spans="1:9" ht="15.75">
      <c r="A1" s="262" t="s">
        <v>124</v>
      </c>
      <c r="B1" s="263"/>
      <c r="C1" s="263"/>
      <c r="D1" s="263"/>
      <c r="E1" s="263"/>
      <c r="F1" s="263"/>
      <c r="G1" s="263"/>
      <c r="H1" s="263"/>
      <c r="I1" s="264"/>
    </row>
    <row r="2" spans="1:9" ht="13.5" customHeight="1">
      <c r="A2" s="121" t="s">
        <v>12</v>
      </c>
      <c r="B2" s="265" t="s">
        <v>19</v>
      </c>
      <c r="C2" s="265"/>
      <c r="D2" s="265"/>
      <c r="E2" s="265"/>
      <c r="F2" s="265"/>
      <c r="G2" s="265"/>
      <c r="H2" s="265"/>
      <c r="I2" s="266"/>
    </row>
    <row r="3" spans="1:9" ht="13.5" customHeight="1">
      <c r="A3" s="121" t="s">
        <v>13</v>
      </c>
      <c r="B3" s="265" t="s">
        <v>243</v>
      </c>
      <c r="C3" s="265"/>
      <c r="D3" s="265"/>
      <c r="E3" s="265"/>
      <c r="F3" s="265"/>
      <c r="G3" s="265"/>
      <c r="H3" s="265"/>
      <c r="I3" s="266"/>
    </row>
    <row r="4" spans="1:9" ht="13.5" customHeight="1">
      <c r="A4" s="121" t="s">
        <v>14</v>
      </c>
      <c r="B4" s="269" t="s">
        <v>223</v>
      </c>
      <c r="C4" s="269"/>
      <c r="D4" s="269"/>
      <c r="E4" s="269"/>
      <c r="F4" s="269"/>
      <c r="G4" s="269"/>
      <c r="H4" s="269"/>
      <c r="I4" s="270"/>
    </row>
    <row r="5" spans="1:9" ht="13.5" customHeight="1">
      <c r="A5" s="122" t="s">
        <v>15</v>
      </c>
      <c r="B5" s="271" t="s">
        <v>225</v>
      </c>
      <c r="C5" s="271"/>
      <c r="D5" s="271"/>
      <c r="E5" s="271"/>
      <c r="F5" s="271"/>
      <c r="G5" s="271"/>
      <c r="H5" s="271"/>
      <c r="I5" s="272"/>
    </row>
    <row r="6" spans="1:9" ht="13.5" customHeight="1">
      <c r="A6" s="122" t="s">
        <v>227</v>
      </c>
      <c r="B6" s="271" t="s">
        <v>244</v>
      </c>
      <c r="C6" s="271"/>
      <c r="D6" s="271"/>
      <c r="E6" s="271"/>
      <c r="F6" s="271"/>
      <c r="G6" s="271"/>
      <c r="H6" s="271"/>
      <c r="I6" s="272"/>
    </row>
    <row r="7" spans="1:9">
      <c r="A7" s="268" t="s">
        <v>56</v>
      </c>
      <c r="B7" s="273" t="s">
        <v>0</v>
      </c>
      <c r="C7" s="267" t="s">
        <v>2</v>
      </c>
      <c r="D7" s="276" t="s">
        <v>1</v>
      </c>
      <c r="E7" s="267" t="s">
        <v>3</v>
      </c>
      <c r="F7" s="267" t="s">
        <v>4</v>
      </c>
      <c r="G7" s="267" t="s">
        <v>18</v>
      </c>
      <c r="H7" s="275" t="s">
        <v>5</v>
      </c>
      <c r="I7" s="267" t="s">
        <v>17</v>
      </c>
    </row>
    <row r="8" spans="1:9">
      <c r="A8" s="268"/>
      <c r="B8" s="274"/>
      <c r="C8" s="267"/>
      <c r="D8" s="276"/>
      <c r="E8" s="267"/>
      <c r="F8" s="267"/>
      <c r="G8" s="267"/>
      <c r="H8" s="275"/>
      <c r="I8" s="267"/>
    </row>
    <row r="9" spans="1:9" s="57" customFormat="1" ht="12">
      <c r="A9" s="144" t="s">
        <v>6</v>
      </c>
      <c r="B9" s="145" t="s">
        <v>7</v>
      </c>
      <c r="C9" s="146"/>
      <c r="D9" s="147"/>
      <c r="E9" s="147"/>
      <c r="F9" s="147"/>
      <c r="G9" s="147"/>
      <c r="H9" s="148"/>
      <c r="I9" s="146"/>
    </row>
    <row r="10" spans="1:9" s="57" customFormat="1" ht="12">
      <c r="A10" s="144" t="s">
        <v>20</v>
      </c>
      <c r="B10" s="145" t="s">
        <v>22</v>
      </c>
      <c r="C10" s="146"/>
      <c r="D10" s="147"/>
      <c r="E10" s="147"/>
      <c r="F10" s="147"/>
      <c r="G10" s="147"/>
      <c r="H10" s="148"/>
      <c r="I10" s="146"/>
    </row>
    <row r="11" spans="1:9" ht="11.25">
      <c r="A11" s="149" t="s">
        <v>49</v>
      </c>
      <c r="B11" s="150" t="s">
        <v>60</v>
      </c>
      <c r="C11" s="151"/>
      <c r="D11" s="64"/>
      <c r="E11" s="64"/>
      <c r="F11" s="64"/>
      <c r="G11" s="64"/>
      <c r="H11" s="152"/>
      <c r="I11" s="151"/>
    </row>
    <row r="12" spans="1:9" ht="19.5" customHeight="1">
      <c r="A12" s="5" t="s">
        <v>50</v>
      </c>
      <c r="B12" s="133" t="s">
        <v>158</v>
      </c>
      <c r="C12" s="130" t="s">
        <v>16</v>
      </c>
      <c r="D12" s="19">
        <v>97.28</v>
      </c>
      <c r="E12" s="19"/>
      <c r="F12" s="19"/>
      <c r="G12" s="16">
        <v>0.64</v>
      </c>
      <c r="H12" s="22">
        <f>ROUND(D12*G12,2)</f>
        <v>62.26</v>
      </c>
      <c r="I12" s="130" t="s">
        <v>157</v>
      </c>
    </row>
    <row r="13" spans="1:9" ht="22.5">
      <c r="A13" s="5" t="s">
        <v>51</v>
      </c>
      <c r="B13" s="131" t="s">
        <v>121</v>
      </c>
      <c r="C13" s="130" t="s">
        <v>126</v>
      </c>
      <c r="D13" s="19">
        <v>4</v>
      </c>
      <c r="E13" s="19"/>
      <c r="F13" s="19"/>
      <c r="G13" s="16">
        <v>505</v>
      </c>
      <c r="H13" s="22">
        <f>ROUND(G13*D13,2)</f>
        <v>2020</v>
      </c>
      <c r="I13" s="130" t="s">
        <v>120</v>
      </c>
    </row>
    <row r="14" spans="1:9" ht="31.5" customHeight="1">
      <c r="A14" s="5" t="s">
        <v>159</v>
      </c>
      <c r="B14" s="131" t="s">
        <v>122</v>
      </c>
      <c r="C14" s="5" t="s">
        <v>126</v>
      </c>
      <c r="D14" s="132">
        <v>4</v>
      </c>
      <c r="E14" s="132"/>
      <c r="F14" s="132"/>
      <c r="G14" s="16">
        <v>394.53</v>
      </c>
      <c r="H14" s="22">
        <f t="shared" ref="H14:H18" si="0">ROUND(G14*D14,2)</f>
        <v>1578.12</v>
      </c>
      <c r="I14" s="130" t="s">
        <v>123</v>
      </c>
    </row>
    <row r="15" spans="1:9" ht="22.5">
      <c r="A15" s="5" t="s">
        <v>162</v>
      </c>
      <c r="B15" s="131" t="s">
        <v>161</v>
      </c>
      <c r="C15" s="5" t="s">
        <v>16</v>
      </c>
      <c r="D15" s="132">
        <f>43.2*2.2</f>
        <v>95.04000000000002</v>
      </c>
      <c r="E15" s="132"/>
      <c r="F15" s="132"/>
      <c r="G15" s="16">
        <v>47.58</v>
      </c>
      <c r="H15" s="22">
        <f t="shared" si="0"/>
        <v>4522</v>
      </c>
      <c r="I15" s="130" t="s">
        <v>160</v>
      </c>
    </row>
    <row r="16" spans="1:9" ht="11.25">
      <c r="A16" s="5" t="s">
        <v>164</v>
      </c>
      <c r="B16" s="131" t="s">
        <v>163</v>
      </c>
      <c r="C16" s="5" t="s">
        <v>165</v>
      </c>
      <c r="D16" s="132">
        <v>15</v>
      </c>
      <c r="E16" s="132"/>
      <c r="F16" s="132"/>
      <c r="G16" s="16">
        <v>347.97</v>
      </c>
      <c r="H16" s="22">
        <f t="shared" si="0"/>
        <v>5219.55</v>
      </c>
      <c r="I16" s="130" t="s">
        <v>166</v>
      </c>
    </row>
    <row r="17" spans="1:9" ht="11.25">
      <c r="A17" s="149" t="s">
        <v>52</v>
      </c>
      <c r="B17" s="150" t="s">
        <v>61</v>
      </c>
      <c r="C17" s="151"/>
      <c r="D17" s="64"/>
      <c r="E17" s="64"/>
      <c r="F17" s="64"/>
      <c r="G17" s="64"/>
      <c r="H17" s="152"/>
      <c r="I17" s="151"/>
    </row>
    <row r="18" spans="1:9" ht="18" customHeight="1">
      <c r="A18" s="5" t="s">
        <v>53</v>
      </c>
      <c r="B18" s="131" t="s">
        <v>59</v>
      </c>
      <c r="C18" s="130" t="s">
        <v>2</v>
      </c>
      <c r="D18" s="19">
        <v>1</v>
      </c>
      <c r="E18" s="19"/>
      <c r="F18" s="19"/>
      <c r="G18" s="16">
        <v>1348.05</v>
      </c>
      <c r="H18" s="22">
        <f t="shared" si="0"/>
        <v>1348.05</v>
      </c>
      <c r="I18" s="130">
        <v>41598</v>
      </c>
    </row>
    <row r="19" spans="1:9" ht="11.25">
      <c r="A19" s="67"/>
      <c r="B19" s="58" t="s">
        <v>116</v>
      </c>
      <c r="C19" s="59"/>
      <c r="D19" s="60"/>
      <c r="E19" s="59"/>
      <c r="F19" s="59"/>
      <c r="G19" s="61"/>
      <c r="H19" s="62">
        <f>SUM(H12:H18)</f>
        <v>14749.98</v>
      </c>
      <c r="I19" s="59"/>
    </row>
    <row r="20" spans="1:9" ht="11.25">
      <c r="A20" s="56"/>
      <c r="B20" s="18"/>
      <c r="C20" s="4"/>
      <c r="D20" s="17"/>
      <c r="E20" s="4"/>
      <c r="F20" s="4"/>
      <c r="G20" s="30"/>
      <c r="H20" s="21"/>
      <c r="I20" s="4"/>
    </row>
    <row r="21" spans="1:9" s="57" customFormat="1" ht="12">
      <c r="A21" s="144" t="s">
        <v>8</v>
      </c>
      <c r="B21" s="145" t="s">
        <v>9</v>
      </c>
      <c r="C21" s="146"/>
      <c r="D21" s="147"/>
      <c r="E21" s="147"/>
      <c r="F21" s="147"/>
      <c r="G21" s="147"/>
      <c r="H21" s="148"/>
      <c r="I21" s="153"/>
    </row>
    <row r="22" spans="1:9" s="57" customFormat="1" ht="12">
      <c r="A22" s="144" t="s">
        <v>21</v>
      </c>
      <c r="B22" s="145" t="s">
        <v>23</v>
      </c>
      <c r="C22" s="146"/>
      <c r="D22" s="147"/>
      <c r="E22" s="147"/>
      <c r="F22" s="147"/>
      <c r="G22" s="147"/>
      <c r="H22" s="148"/>
      <c r="I22" s="153"/>
    </row>
    <row r="23" spans="1:9" ht="45">
      <c r="A23" s="5" t="s">
        <v>146</v>
      </c>
      <c r="B23" s="131" t="s">
        <v>125</v>
      </c>
      <c r="C23" s="130" t="s">
        <v>16</v>
      </c>
      <c r="D23" s="19">
        <v>229.3</v>
      </c>
      <c r="E23" s="19"/>
      <c r="F23" s="19"/>
      <c r="G23" s="16">
        <f>COMPOSICAO!F38</f>
        <v>23.008492999999998</v>
      </c>
      <c r="H23" s="22">
        <f t="shared" ref="H23" si="1">ROUND(G23*D23,2)</f>
        <v>5275.85</v>
      </c>
      <c r="I23" s="130" t="s">
        <v>198</v>
      </c>
    </row>
    <row r="24" spans="1:9" ht="11.25">
      <c r="A24" s="67"/>
      <c r="B24" s="58" t="s">
        <v>117</v>
      </c>
      <c r="C24" s="59"/>
      <c r="D24" s="60"/>
      <c r="E24" s="59"/>
      <c r="F24" s="59"/>
      <c r="G24" s="61"/>
      <c r="H24" s="62">
        <f>SUM(H23)</f>
        <v>5275.85</v>
      </c>
      <c r="I24" s="59"/>
    </row>
    <row r="25" spans="1:9" ht="11.25">
      <c r="A25" s="56"/>
      <c r="B25" s="20"/>
      <c r="C25" s="4"/>
      <c r="D25" s="17"/>
      <c r="E25" s="4"/>
      <c r="F25" s="4"/>
      <c r="G25" s="30"/>
      <c r="H25" s="21"/>
      <c r="I25" s="4"/>
    </row>
    <row r="26" spans="1:9" s="57" customFormat="1" ht="12">
      <c r="A26" s="144" t="s">
        <v>187</v>
      </c>
      <c r="B26" s="145" t="s">
        <v>191</v>
      </c>
      <c r="C26" s="146"/>
      <c r="D26" s="147"/>
      <c r="E26" s="147"/>
      <c r="F26" s="147"/>
      <c r="G26" s="147"/>
      <c r="H26" s="148"/>
      <c r="I26" s="153"/>
    </row>
    <row r="27" spans="1:9" s="57" customFormat="1" ht="12">
      <c r="A27" s="144" t="s">
        <v>188</v>
      </c>
      <c r="B27" s="145" t="s">
        <v>192</v>
      </c>
      <c r="C27" s="146"/>
      <c r="D27" s="147"/>
      <c r="E27" s="147"/>
      <c r="F27" s="147"/>
      <c r="G27" s="147"/>
      <c r="H27" s="148"/>
      <c r="I27" s="153"/>
    </row>
    <row r="28" spans="1:9" s="57" customFormat="1" ht="12">
      <c r="A28" s="144" t="s">
        <v>189</v>
      </c>
      <c r="B28" s="145" t="s">
        <v>190</v>
      </c>
      <c r="C28" s="146"/>
      <c r="D28" s="147"/>
      <c r="E28" s="147"/>
      <c r="F28" s="147"/>
      <c r="G28" s="147"/>
      <c r="H28" s="148"/>
      <c r="I28" s="153"/>
    </row>
    <row r="29" spans="1:9" ht="33.75">
      <c r="A29" s="5" t="s">
        <v>193</v>
      </c>
      <c r="B29" s="131" t="s">
        <v>194</v>
      </c>
      <c r="C29" s="130" t="s">
        <v>16</v>
      </c>
      <c r="D29" s="19">
        <f>D23*0.5*0.2*0.2</f>
        <v>4.5860000000000012</v>
      </c>
      <c r="E29" s="19"/>
      <c r="F29" s="19"/>
      <c r="G29" s="16">
        <v>149.85</v>
      </c>
      <c r="H29" s="22">
        <f t="shared" ref="H29:H30" si="2">ROUND(G29*D29,2)</f>
        <v>687.21</v>
      </c>
      <c r="I29" s="130" t="s">
        <v>195</v>
      </c>
    </row>
    <row r="30" spans="1:9" ht="33.75">
      <c r="A30" s="5"/>
      <c r="B30" s="131" t="s">
        <v>197</v>
      </c>
      <c r="C30" s="130" t="s">
        <v>16</v>
      </c>
      <c r="D30" s="19">
        <v>22.93</v>
      </c>
      <c r="E30" s="19"/>
      <c r="F30" s="19"/>
      <c r="G30" s="16">
        <v>76.05</v>
      </c>
      <c r="H30" s="22">
        <f t="shared" si="2"/>
        <v>1743.83</v>
      </c>
      <c r="I30" s="130" t="s">
        <v>196</v>
      </c>
    </row>
    <row r="31" spans="1:9" ht="11.25">
      <c r="A31" s="67"/>
      <c r="B31" s="58" t="s">
        <v>226</v>
      </c>
      <c r="C31" s="59"/>
      <c r="D31" s="60"/>
      <c r="E31" s="59"/>
      <c r="F31" s="59"/>
      <c r="G31" s="61"/>
      <c r="H31" s="62">
        <f>SUM(H29:H30)</f>
        <v>2431.04</v>
      </c>
      <c r="I31" s="59"/>
    </row>
    <row r="32" spans="1:9" ht="11.25">
      <c r="A32" s="56"/>
      <c r="B32" s="20"/>
      <c r="C32" s="4"/>
      <c r="D32" s="17"/>
      <c r="E32" s="4"/>
      <c r="F32" s="4"/>
      <c r="G32" s="30"/>
      <c r="H32" s="21"/>
      <c r="I32" s="4"/>
    </row>
    <row r="33" spans="1:9" s="57" customFormat="1" ht="12">
      <c r="A33" s="144" t="s">
        <v>10</v>
      </c>
      <c r="B33" s="145" t="s">
        <v>24</v>
      </c>
      <c r="C33" s="146"/>
      <c r="D33" s="147"/>
      <c r="E33" s="147"/>
      <c r="F33" s="147"/>
      <c r="G33" s="147"/>
      <c r="H33" s="148"/>
      <c r="I33" s="155"/>
    </row>
    <row r="34" spans="1:9" s="57" customFormat="1" ht="12">
      <c r="A34" s="144" t="s">
        <v>76</v>
      </c>
      <c r="B34" s="145" t="s">
        <v>75</v>
      </c>
      <c r="C34" s="146"/>
      <c r="D34" s="147"/>
      <c r="E34" s="147"/>
      <c r="F34" s="147"/>
      <c r="G34" s="147"/>
      <c r="H34" s="148"/>
      <c r="I34" s="154">
        <f>SUM(H35:H35)</f>
        <v>191226.92</v>
      </c>
    </row>
    <row r="35" spans="1:9" ht="67.5">
      <c r="A35" s="5" t="s">
        <v>145</v>
      </c>
      <c r="B35" s="136" t="s">
        <v>155</v>
      </c>
      <c r="C35" s="7" t="s">
        <v>2</v>
      </c>
      <c r="D35" s="6">
        <v>1</v>
      </c>
      <c r="E35" s="8"/>
      <c r="F35" s="8"/>
      <c r="G35" s="16">
        <f>COTAÇÃO!F14</f>
        <v>191226.91626612699</v>
      </c>
      <c r="H35" s="22">
        <f t="shared" ref="H35" si="3">ROUND(G35*D35,2)</f>
        <v>191226.92</v>
      </c>
      <c r="I35" s="134" t="s">
        <v>149</v>
      </c>
    </row>
    <row r="36" spans="1:9" ht="11.25">
      <c r="A36" s="67"/>
      <c r="B36" s="58" t="s">
        <v>140</v>
      </c>
      <c r="C36" s="59"/>
      <c r="D36" s="60"/>
      <c r="E36" s="59"/>
      <c r="F36" s="59"/>
      <c r="G36" s="61"/>
      <c r="H36" s="62">
        <f>SUM(H35)</f>
        <v>191226.92</v>
      </c>
      <c r="I36" s="59"/>
    </row>
    <row r="37" spans="1:9" ht="11.25">
      <c r="A37" s="5"/>
      <c r="B37" s="136"/>
      <c r="C37" s="7"/>
      <c r="D37" s="6"/>
      <c r="E37" s="8"/>
      <c r="F37" s="8"/>
      <c r="G37" s="16"/>
      <c r="H37" s="22"/>
      <c r="I37" s="134"/>
    </row>
    <row r="38" spans="1:9" s="57" customFormat="1" ht="12">
      <c r="A38" s="144" t="s">
        <v>11</v>
      </c>
      <c r="B38" s="145" t="s">
        <v>138</v>
      </c>
      <c r="C38" s="146"/>
      <c r="D38" s="147"/>
      <c r="E38" s="147"/>
      <c r="F38" s="147"/>
      <c r="G38" s="147"/>
      <c r="H38" s="148"/>
      <c r="I38" s="155"/>
    </row>
    <row r="39" spans="1:9" s="57" customFormat="1" ht="12">
      <c r="A39" s="144" t="s">
        <v>112</v>
      </c>
      <c r="B39" s="145" t="s">
        <v>113</v>
      </c>
      <c r="C39" s="146"/>
      <c r="D39" s="147"/>
      <c r="E39" s="147"/>
      <c r="F39" s="147"/>
      <c r="G39" s="147"/>
      <c r="H39" s="148"/>
      <c r="I39" s="155"/>
    </row>
    <row r="40" spans="1:9" ht="11.25">
      <c r="A40" s="5" t="s">
        <v>114</v>
      </c>
      <c r="B40" s="133" t="s">
        <v>128</v>
      </c>
      <c r="C40" s="5" t="s">
        <v>16</v>
      </c>
      <c r="D40" s="132">
        <f>D23</f>
        <v>229.3</v>
      </c>
      <c r="E40" s="132"/>
      <c r="F40" s="132"/>
      <c r="G40" s="16">
        <v>2.11</v>
      </c>
      <c r="H40" s="22">
        <f t="shared" ref="H40" si="4">ROUND(G40*D40,2)</f>
        <v>483.82</v>
      </c>
      <c r="I40" s="5">
        <v>9537</v>
      </c>
    </row>
    <row r="41" spans="1:9" s="57" customFormat="1" ht="12">
      <c r="A41" s="144" t="s">
        <v>55</v>
      </c>
      <c r="B41" s="145" t="s">
        <v>115</v>
      </c>
      <c r="C41" s="146"/>
      <c r="D41" s="147"/>
      <c r="E41" s="147"/>
      <c r="F41" s="147"/>
      <c r="G41" s="147"/>
      <c r="H41" s="148"/>
      <c r="I41" s="155"/>
    </row>
    <row r="42" spans="1:9" ht="11.25">
      <c r="A42" s="5" t="s">
        <v>54</v>
      </c>
      <c r="B42" s="131" t="s">
        <v>144</v>
      </c>
      <c r="C42" s="130" t="s">
        <v>16</v>
      </c>
      <c r="D42" s="19">
        <f>D40</f>
        <v>229.3</v>
      </c>
      <c r="E42" s="19"/>
      <c r="F42" s="19"/>
      <c r="G42" s="16">
        <v>5.25</v>
      </c>
      <c r="H42" s="22">
        <f t="shared" ref="H42:H45" si="5">ROUND(G42*D42,2)</f>
        <v>1203.83</v>
      </c>
      <c r="I42" s="130" t="s">
        <v>224</v>
      </c>
    </row>
    <row r="43" spans="1:9" ht="11.25">
      <c r="A43" s="5" t="s">
        <v>141</v>
      </c>
      <c r="B43" s="131" t="s">
        <v>129</v>
      </c>
      <c r="C43" s="130" t="s">
        <v>16</v>
      </c>
      <c r="D43" s="19">
        <f>D40</f>
        <v>229.3</v>
      </c>
      <c r="E43" s="19"/>
      <c r="F43" s="19"/>
      <c r="G43" s="16">
        <v>0.7</v>
      </c>
      <c r="H43" s="22">
        <f t="shared" si="5"/>
        <v>160.51</v>
      </c>
      <c r="I43" s="130" t="s">
        <v>127</v>
      </c>
    </row>
    <row r="44" spans="1:9" ht="11.25">
      <c r="A44" s="5" t="s">
        <v>142</v>
      </c>
      <c r="B44" s="131" t="s">
        <v>130</v>
      </c>
      <c r="C44" s="130" t="s">
        <v>16</v>
      </c>
      <c r="D44" s="19">
        <f>D40</f>
        <v>229.3</v>
      </c>
      <c r="E44" s="19"/>
      <c r="F44" s="19"/>
      <c r="G44" s="16">
        <v>0.7</v>
      </c>
      <c r="H44" s="22">
        <f t="shared" si="5"/>
        <v>160.51</v>
      </c>
      <c r="I44" s="130" t="s">
        <v>127</v>
      </c>
    </row>
    <row r="45" spans="1:9" s="3" customFormat="1" ht="11.25">
      <c r="A45" s="5" t="s">
        <v>143</v>
      </c>
      <c r="B45" s="139" t="s">
        <v>131</v>
      </c>
      <c r="C45" s="140" t="s">
        <v>2</v>
      </c>
      <c r="D45" s="141">
        <v>1</v>
      </c>
      <c r="E45" s="141"/>
      <c r="F45" s="22"/>
      <c r="G45" s="16">
        <v>218.54</v>
      </c>
      <c r="H45" s="22">
        <f t="shared" si="5"/>
        <v>218.54</v>
      </c>
      <c r="I45" s="142" t="s">
        <v>230</v>
      </c>
    </row>
    <row r="46" spans="1:9" ht="11.25">
      <c r="A46" s="79"/>
      <c r="B46" s="58" t="s">
        <v>118</v>
      </c>
      <c r="C46" s="59"/>
      <c r="D46" s="60"/>
      <c r="E46" s="59"/>
      <c r="F46" s="59"/>
      <c r="G46" s="64"/>
      <c r="H46" s="62">
        <f>SUM(H38:H45)</f>
        <v>2227.21</v>
      </c>
      <c r="I46" s="59"/>
    </row>
    <row r="47" spans="1:9" ht="11.25">
      <c r="A47" s="69"/>
      <c r="B47" s="29"/>
      <c r="C47" s="11"/>
      <c r="D47" s="11"/>
      <c r="E47" s="11"/>
      <c r="F47" s="10"/>
      <c r="G47" s="14"/>
      <c r="H47" s="34"/>
      <c r="I47" s="8"/>
    </row>
    <row r="48" spans="1:9" s="57" customFormat="1" ht="12">
      <c r="A48" s="144" t="s">
        <v>25</v>
      </c>
      <c r="B48" s="145" t="s">
        <v>139</v>
      </c>
      <c r="C48" s="146"/>
      <c r="D48" s="147"/>
      <c r="E48" s="147"/>
      <c r="F48" s="147"/>
      <c r="G48" s="147"/>
      <c r="H48" s="148"/>
      <c r="I48" s="155"/>
    </row>
    <row r="49" spans="1:10" s="57" customFormat="1" ht="12">
      <c r="A49" s="144" t="s">
        <v>106</v>
      </c>
      <c r="B49" s="145" t="s">
        <v>107</v>
      </c>
      <c r="C49" s="146"/>
      <c r="D49" s="147"/>
      <c r="E49" s="147"/>
      <c r="F49" s="147"/>
      <c r="G49" s="147"/>
      <c r="H49" s="148"/>
      <c r="I49" s="155"/>
    </row>
    <row r="50" spans="1:10" ht="11.25">
      <c r="A50" s="156">
        <v>10001100</v>
      </c>
      <c r="B50" s="150" t="s">
        <v>108</v>
      </c>
      <c r="C50" s="151"/>
      <c r="D50" s="64"/>
      <c r="E50" s="64"/>
      <c r="F50" s="64"/>
      <c r="G50" s="64"/>
      <c r="H50" s="152"/>
      <c r="I50" s="151"/>
    </row>
    <row r="51" spans="1:10" ht="11.25">
      <c r="A51" s="9" t="s">
        <v>110</v>
      </c>
      <c r="B51" s="131" t="s">
        <v>104</v>
      </c>
      <c r="C51" s="130" t="s">
        <v>126</v>
      </c>
      <c r="D51" s="19">
        <v>4</v>
      </c>
      <c r="E51" s="19"/>
      <c r="F51" s="19"/>
      <c r="G51" s="16">
        <v>2787.5</v>
      </c>
      <c r="H51" s="22">
        <f t="shared" ref="H51:H52" si="6">ROUND(G51*D51,2)</f>
        <v>11150</v>
      </c>
      <c r="I51" s="130">
        <v>93566</v>
      </c>
    </row>
    <row r="52" spans="1:10" s="3" customFormat="1" ht="11.25">
      <c r="A52" s="9" t="s">
        <v>147</v>
      </c>
      <c r="B52" s="135" t="s">
        <v>98</v>
      </c>
      <c r="C52" s="137" t="s">
        <v>126</v>
      </c>
      <c r="D52" s="138">
        <v>4</v>
      </c>
      <c r="E52" s="138"/>
      <c r="F52" s="138"/>
      <c r="G52" s="16">
        <f>COMPOSICAO!D12</f>
        <v>3955.5590084251462</v>
      </c>
      <c r="H52" s="22">
        <f t="shared" si="6"/>
        <v>15822.24</v>
      </c>
      <c r="I52" s="143" t="s">
        <v>231</v>
      </c>
    </row>
    <row r="53" spans="1:10" ht="11.25">
      <c r="A53" s="156">
        <v>10001200</v>
      </c>
      <c r="B53" s="150" t="s">
        <v>109</v>
      </c>
      <c r="C53" s="151"/>
      <c r="D53" s="64"/>
      <c r="E53" s="64"/>
      <c r="F53" s="64"/>
      <c r="G53" s="64"/>
      <c r="H53" s="152"/>
      <c r="I53" s="151"/>
    </row>
    <row r="54" spans="1:10" s="3" customFormat="1" ht="11.25">
      <c r="A54" s="9" t="s">
        <v>111</v>
      </c>
      <c r="B54" s="135" t="s">
        <v>132</v>
      </c>
      <c r="C54" s="137" t="s">
        <v>126</v>
      </c>
      <c r="D54" s="138">
        <v>0.67</v>
      </c>
      <c r="E54" s="138"/>
      <c r="F54" s="138"/>
      <c r="G54" s="16">
        <v>12463.29</v>
      </c>
      <c r="H54" s="22">
        <f t="shared" ref="H54:H56" si="7">ROUND(G54*D54,2)</f>
        <v>8350.4</v>
      </c>
      <c r="I54" s="143">
        <v>93565</v>
      </c>
    </row>
    <row r="55" spans="1:10" s="3" customFormat="1" ht="11.25">
      <c r="A55" s="9" t="s">
        <v>168</v>
      </c>
      <c r="B55" s="135" t="s">
        <v>167</v>
      </c>
      <c r="C55" s="137" t="s">
        <v>126</v>
      </c>
      <c r="D55" s="138">
        <v>0.67</v>
      </c>
      <c r="E55" s="138"/>
      <c r="F55" s="138"/>
      <c r="G55" s="16">
        <f>COMPOSICAO!D18</f>
        <v>14632.193583927414</v>
      </c>
      <c r="H55" s="22">
        <f t="shared" si="7"/>
        <v>9803.57</v>
      </c>
      <c r="I55" s="143" t="s">
        <v>105</v>
      </c>
    </row>
    <row r="56" spans="1:10" s="3" customFormat="1" ht="22.5">
      <c r="A56" s="9" t="s">
        <v>169</v>
      </c>
      <c r="B56" s="135" t="s">
        <v>186</v>
      </c>
      <c r="C56" s="137" t="s">
        <v>185</v>
      </c>
      <c r="D56" s="138">
        <v>1</v>
      </c>
      <c r="E56" s="138"/>
      <c r="F56" s="138"/>
      <c r="G56" s="16">
        <f>COMPOSICAO!F26</f>
        <v>5043.2099999999991</v>
      </c>
      <c r="H56" s="22">
        <f t="shared" si="7"/>
        <v>5043.21</v>
      </c>
      <c r="I56" s="143" t="s">
        <v>170</v>
      </c>
    </row>
    <row r="57" spans="1:10" ht="11.25">
      <c r="A57" s="68"/>
      <c r="B57" s="58" t="s">
        <v>119</v>
      </c>
      <c r="C57" s="60"/>
      <c r="D57" s="59"/>
      <c r="E57" s="59"/>
      <c r="F57" s="59"/>
      <c r="G57" s="85"/>
      <c r="H57" s="86">
        <f>SUM(H48:H56)</f>
        <v>50169.42</v>
      </c>
      <c r="I57" s="59"/>
    </row>
    <row r="58" spans="1:10" ht="11.25">
      <c r="A58" s="69"/>
      <c r="B58" s="29"/>
      <c r="C58" s="11"/>
      <c r="D58" s="11"/>
      <c r="E58" s="11"/>
      <c r="F58" s="10"/>
      <c r="G58" s="14"/>
      <c r="H58" s="34"/>
      <c r="I58" s="8"/>
      <c r="J58" s="35"/>
    </row>
    <row r="59" spans="1:10" ht="12.75">
      <c r="A59" s="66"/>
      <c r="B59" s="157" t="s">
        <v>27</v>
      </c>
      <c r="C59" s="158"/>
      <c r="D59" s="159"/>
      <c r="E59" s="160"/>
      <c r="F59" s="160"/>
      <c r="G59" s="161"/>
      <c r="H59" s="162">
        <f>SUM(H9:H57)/2</f>
        <v>266080.42000000004</v>
      </c>
      <c r="I59" s="163"/>
      <c r="J59" s="55"/>
    </row>
    <row r="60" spans="1:10" ht="11.25">
      <c r="A60" s="65"/>
      <c r="B60" s="33"/>
      <c r="C60" s="9"/>
      <c r="D60" s="36"/>
      <c r="E60" s="13"/>
      <c r="F60" s="13"/>
      <c r="G60" s="31"/>
      <c r="H60" s="32"/>
      <c r="I60" s="15"/>
      <c r="J60" s="35"/>
    </row>
    <row r="61" spans="1:10" ht="11.25">
      <c r="A61" s="66"/>
      <c r="B61" s="157" t="s">
        <v>57</v>
      </c>
      <c r="C61" s="158"/>
      <c r="D61" s="277">
        <f>H59-D63</f>
        <v>74853.500000000029</v>
      </c>
      <c r="E61" s="278"/>
      <c r="F61" s="164">
        <f>'COMPOSIÇÃO BDI'!O60</f>
        <v>0.26929999999999998</v>
      </c>
      <c r="G61" s="166"/>
      <c r="H61" s="167">
        <f>D61*F61</f>
        <v>20158.047550000007</v>
      </c>
      <c r="I61" s="169"/>
      <c r="J61" s="35"/>
    </row>
    <row r="62" spans="1:10" ht="11.25">
      <c r="A62" s="65"/>
      <c r="B62" s="72"/>
      <c r="C62" s="65"/>
      <c r="D62" s="74"/>
      <c r="E62" s="75"/>
      <c r="F62" s="76"/>
      <c r="G62" s="73"/>
      <c r="H62" s="77"/>
      <c r="I62" s="76"/>
      <c r="J62" s="35"/>
    </row>
    <row r="63" spans="1:10" ht="11.25">
      <c r="A63" s="66"/>
      <c r="B63" s="157" t="s">
        <v>58</v>
      </c>
      <c r="C63" s="158"/>
      <c r="D63" s="277">
        <f>H35</f>
        <v>191226.92</v>
      </c>
      <c r="E63" s="278"/>
      <c r="F63" s="165">
        <f>'COMPOSIÇÃO BDI'!O30</f>
        <v>0.20930000000000001</v>
      </c>
      <c r="G63" s="166"/>
      <c r="H63" s="167">
        <f>D63*F63</f>
        <v>40023.794356000006</v>
      </c>
      <c r="I63" s="169"/>
      <c r="J63" s="35"/>
    </row>
    <row r="64" spans="1:10" ht="11.25">
      <c r="A64" s="65"/>
      <c r="B64" s="72"/>
      <c r="C64" s="65"/>
      <c r="D64" s="74"/>
      <c r="E64" s="78"/>
      <c r="F64" s="78"/>
      <c r="G64" s="73"/>
      <c r="H64" s="77"/>
      <c r="I64" s="76"/>
      <c r="J64" s="35"/>
    </row>
    <row r="65" spans="1:10" ht="11.25">
      <c r="A65" s="158"/>
      <c r="B65" s="157" t="s">
        <v>28</v>
      </c>
      <c r="C65" s="158"/>
      <c r="D65" s="159"/>
      <c r="E65" s="168"/>
      <c r="F65" s="168"/>
      <c r="G65" s="166"/>
      <c r="H65" s="167">
        <f>SUM(H59+H61+H63)</f>
        <v>326262.26190600009</v>
      </c>
      <c r="I65" s="169"/>
      <c r="J65" s="35"/>
    </row>
    <row r="66" spans="1:10" ht="11.25">
      <c r="A66" s="69"/>
      <c r="B66" s="29"/>
      <c r="C66" s="11"/>
      <c r="D66" s="11"/>
      <c r="E66" s="11"/>
      <c r="F66" s="10"/>
      <c r="G66" s="14"/>
      <c r="H66" s="34"/>
      <c r="I66" s="8"/>
    </row>
    <row r="67" spans="1:10" ht="11.25">
      <c r="A67" s="80"/>
      <c r="B67" s="157" t="s">
        <v>77</v>
      </c>
      <c r="C67" s="63"/>
      <c r="D67" s="63"/>
      <c r="E67" s="63"/>
      <c r="F67" s="81" t="s">
        <v>234</v>
      </c>
      <c r="G67" s="82"/>
      <c r="H67" s="83">
        <f>H65/D44</f>
        <v>1422.8620231399916</v>
      </c>
      <c r="I67" s="84"/>
    </row>
    <row r="68" spans="1:10" ht="11.25">
      <c r="A68" s="69"/>
      <c r="B68" s="29"/>
      <c r="C68" s="11"/>
      <c r="D68" s="11"/>
      <c r="E68" s="11"/>
      <c r="F68" s="10"/>
      <c r="G68" s="14"/>
      <c r="H68" s="34"/>
      <c r="I68" s="8"/>
    </row>
    <row r="69" spans="1:10">
      <c r="A69" s="70"/>
      <c r="B69" s="37"/>
      <c r="C69" s="1"/>
      <c r="D69" s="38"/>
      <c r="E69" s="39"/>
      <c r="F69" s="39"/>
      <c r="G69" s="40"/>
      <c r="H69" s="41"/>
      <c r="I69" s="1"/>
    </row>
    <row r="70" spans="1:10">
      <c r="A70" s="70"/>
      <c r="B70" s="37"/>
      <c r="C70" s="1"/>
      <c r="D70" s="38"/>
      <c r="E70" s="39"/>
      <c r="F70" s="39"/>
      <c r="G70" s="40"/>
      <c r="H70" s="41"/>
      <c r="I70" s="1"/>
    </row>
    <row r="71" spans="1:10">
      <c r="A71" s="70"/>
      <c r="B71" s="37"/>
      <c r="C71" s="1"/>
      <c r="D71" s="38"/>
      <c r="E71" s="39"/>
      <c r="F71" s="39"/>
      <c r="G71" s="40"/>
      <c r="H71" s="41"/>
      <c r="I71" s="1"/>
    </row>
    <row r="72" spans="1:10">
      <c r="A72" s="70"/>
      <c r="B72" s="37"/>
      <c r="C72" s="1"/>
      <c r="D72" s="38"/>
      <c r="E72" s="39"/>
      <c r="F72" s="39"/>
      <c r="G72" s="40"/>
      <c r="H72" s="41"/>
      <c r="I72" s="1"/>
    </row>
    <row r="73" spans="1:10">
      <c r="A73" s="70"/>
      <c r="B73" s="37"/>
      <c r="C73" s="1"/>
      <c r="D73" s="38"/>
      <c r="E73" s="39"/>
      <c r="F73" s="39"/>
      <c r="G73" s="40"/>
      <c r="H73" s="41"/>
      <c r="I73" s="1"/>
    </row>
    <row r="74" spans="1:10">
      <c r="A74" s="70"/>
      <c r="B74" s="37"/>
      <c r="C74" s="1"/>
      <c r="D74" s="38"/>
      <c r="E74" s="39"/>
      <c r="F74" s="39"/>
      <c r="G74" s="40"/>
      <c r="H74" s="41"/>
      <c r="I74" s="1"/>
    </row>
    <row r="75" spans="1:10">
      <c r="A75" s="70"/>
      <c r="B75" s="37"/>
      <c r="C75" s="1"/>
      <c r="D75" s="38"/>
      <c r="E75" s="39"/>
      <c r="F75" s="39"/>
      <c r="G75" s="40"/>
      <c r="H75" s="41"/>
      <c r="I75" s="1"/>
    </row>
    <row r="76" spans="1:10">
      <c r="A76" s="70"/>
      <c r="B76" s="37"/>
      <c r="C76" s="1"/>
      <c r="D76" s="38"/>
      <c r="E76" s="39"/>
      <c r="F76" s="39"/>
      <c r="G76" s="40"/>
      <c r="H76" s="41"/>
      <c r="I76" s="1"/>
    </row>
    <row r="77" spans="1:10">
      <c r="A77" s="70"/>
      <c r="B77" s="37"/>
      <c r="C77" s="1"/>
      <c r="D77" s="38"/>
      <c r="E77" s="39"/>
      <c r="F77" s="39"/>
      <c r="G77" s="40"/>
      <c r="H77" s="41"/>
      <c r="I77" s="1"/>
    </row>
    <row r="78" spans="1:10">
      <c r="A78" s="70"/>
      <c r="B78" s="37"/>
      <c r="C78" s="1"/>
      <c r="D78" s="38"/>
      <c r="E78" s="39"/>
      <c r="F78" s="39"/>
      <c r="G78" s="40"/>
      <c r="H78" s="41"/>
      <c r="I78" s="1"/>
    </row>
    <row r="79" spans="1:10">
      <c r="A79" s="70"/>
      <c r="B79" s="37"/>
      <c r="C79" s="1"/>
      <c r="D79" s="38"/>
      <c r="E79" s="39"/>
      <c r="F79" s="39"/>
      <c r="G79" s="40"/>
      <c r="H79" s="41"/>
      <c r="I79" s="1"/>
    </row>
    <row r="80" spans="1:10">
      <c r="A80" s="70"/>
      <c r="B80" s="37"/>
      <c r="C80" s="1"/>
      <c r="D80" s="38"/>
      <c r="E80" s="39"/>
      <c r="F80" s="39"/>
      <c r="G80" s="40"/>
      <c r="H80" s="41"/>
      <c r="I80" s="1"/>
    </row>
    <row r="81" spans="1:9">
      <c r="A81" s="70"/>
      <c r="B81" s="37"/>
      <c r="C81" s="1"/>
      <c r="D81" s="38"/>
      <c r="E81" s="39"/>
      <c r="F81" s="39"/>
      <c r="G81" s="40"/>
      <c r="H81" s="41"/>
      <c r="I81" s="1"/>
    </row>
    <row r="82" spans="1:9">
      <c r="A82" s="70"/>
      <c r="B82" s="37"/>
      <c r="C82" s="1"/>
      <c r="D82" s="38"/>
      <c r="E82" s="39"/>
      <c r="F82" s="39"/>
      <c r="G82" s="40"/>
      <c r="H82" s="41"/>
      <c r="I82" s="1"/>
    </row>
    <row r="83" spans="1:9">
      <c r="A83" s="70"/>
      <c r="B83" s="37"/>
      <c r="C83" s="1"/>
      <c r="D83" s="38"/>
      <c r="E83" s="39"/>
      <c r="F83" s="39"/>
      <c r="G83" s="40"/>
      <c r="H83" s="41"/>
      <c r="I83" s="1"/>
    </row>
    <row r="84" spans="1:9">
      <c r="A84" s="70"/>
      <c r="B84" s="37"/>
      <c r="C84" s="1"/>
      <c r="D84" s="38"/>
      <c r="E84" s="39"/>
      <c r="F84" s="39"/>
      <c r="G84" s="40"/>
      <c r="H84" s="41"/>
      <c r="I84" s="1"/>
    </row>
    <row r="85" spans="1:9">
      <c r="A85" s="70"/>
      <c r="B85" s="37"/>
      <c r="C85" s="1"/>
      <c r="D85" s="38"/>
      <c r="E85" s="39"/>
      <c r="F85" s="39"/>
      <c r="G85" s="40"/>
      <c r="H85" s="41"/>
      <c r="I85" s="1"/>
    </row>
    <row r="86" spans="1:9">
      <c r="A86" s="70"/>
      <c r="B86" s="37"/>
      <c r="C86" s="1"/>
      <c r="D86" s="38"/>
      <c r="E86" s="39"/>
      <c r="F86" s="39"/>
      <c r="G86" s="40"/>
      <c r="H86" s="41"/>
      <c r="I86" s="1"/>
    </row>
    <row r="87" spans="1:9">
      <c r="A87" s="70"/>
      <c r="B87" s="37"/>
      <c r="C87" s="1"/>
      <c r="D87" s="38"/>
      <c r="E87" s="39"/>
      <c r="F87" s="39"/>
      <c r="G87" s="40"/>
      <c r="H87" s="41"/>
      <c r="I87" s="1"/>
    </row>
    <row r="88" spans="1:9">
      <c r="A88" s="70"/>
      <c r="B88" s="37"/>
      <c r="C88" s="1"/>
      <c r="D88" s="38"/>
      <c r="E88" s="39"/>
      <c r="F88" s="39"/>
      <c r="G88" s="40"/>
      <c r="H88" s="41"/>
      <c r="I88" s="1"/>
    </row>
    <row r="89" spans="1:9">
      <c r="A89" s="70"/>
      <c r="B89" s="37"/>
      <c r="C89" s="1"/>
      <c r="D89" s="38"/>
      <c r="E89" s="39"/>
      <c r="F89" s="39"/>
      <c r="G89" s="40"/>
      <c r="H89" s="41"/>
      <c r="I89" s="1"/>
    </row>
    <row r="90" spans="1:9">
      <c r="A90" s="70"/>
      <c r="B90" s="37"/>
      <c r="C90" s="1"/>
      <c r="D90" s="38"/>
      <c r="E90" s="39"/>
      <c r="F90" s="39"/>
      <c r="G90" s="40"/>
      <c r="H90" s="41"/>
      <c r="I90" s="1"/>
    </row>
    <row r="91" spans="1:9">
      <c r="A91" s="70"/>
      <c r="B91" s="37"/>
      <c r="C91" s="1"/>
      <c r="D91" s="38"/>
      <c r="E91" s="39"/>
      <c r="F91" s="39"/>
      <c r="G91" s="40"/>
      <c r="H91" s="41"/>
      <c r="I91" s="1"/>
    </row>
    <row r="92" spans="1:9">
      <c r="A92" s="70"/>
      <c r="B92" s="37"/>
      <c r="C92" s="1"/>
      <c r="D92" s="38"/>
      <c r="E92" s="39"/>
      <c r="F92" s="39"/>
      <c r="G92" s="40"/>
      <c r="H92" s="41"/>
      <c r="I92" s="1"/>
    </row>
    <row r="93" spans="1:9">
      <c r="A93" s="70"/>
      <c r="B93" s="37"/>
      <c r="C93" s="1"/>
      <c r="D93" s="38"/>
      <c r="E93" s="39"/>
      <c r="F93" s="39"/>
      <c r="G93" s="40"/>
      <c r="H93" s="41"/>
      <c r="I93" s="1"/>
    </row>
    <row r="94" spans="1:9">
      <c r="A94" s="70"/>
      <c r="B94" s="37"/>
      <c r="C94" s="1"/>
      <c r="D94" s="38"/>
      <c r="E94" s="39"/>
      <c r="F94" s="39"/>
      <c r="G94" s="40"/>
      <c r="H94" s="41"/>
      <c r="I94" s="1"/>
    </row>
    <row r="95" spans="1:9">
      <c r="A95" s="70"/>
      <c r="B95" s="37"/>
      <c r="C95" s="1"/>
      <c r="D95" s="38"/>
      <c r="E95" s="39"/>
      <c r="F95" s="39"/>
      <c r="G95" s="40"/>
      <c r="H95" s="41"/>
      <c r="I95" s="1"/>
    </row>
    <row r="96" spans="1:9">
      <c r="A96" s="70"/>
      <c r="B96" s="37"/>
      <c r="C96" s="1"/>
      <c r="D96" s="38"/>
      <c r="E96" s="39"/>
      <c r="F96" s="39"/>
      <c r="G96" s="40"/>
      <c r="H96" s="41"/>
      <c r="I96" s="1"/>
    </row>
    <row r="97" spans="1:9">
      <c r="A97" s="70"/>
      <c r="B97" s="37"/>
      <c r="C97" s="1"/>
      <c r="D97" s="38"/>
      <c r="E97" s="39"/>
      <c r="F97" s="39"/>
      <c r="G97" s="40"/>
      <c r="H97" s="41"/>
      <c r="I97" s="1"/>
    </row>
    <row r="98" spans="1:9">
      <c r="A98" s="70"/>
      <c r="B98" s="37"/>
      <c r="C98" s="1"/>
      <c r="D98" s="38"/>
      <c r="E98" s="39"/>
      <c r="F98" s="39"/>
      <c r="G98" s="40"/>
      <c r="H98" s="41"/>
      <c r="I98" s="1"/>
    </row>
    <row r="99" spans="1:9">
      <c r="A99" s="70"/>
      <c r="B99" s="37"/>
      <c r="C99" s="1"/>
      <c r="D99" s="38"/>
      <c r="E99" s="39"/>
      <c r="F99" s="39"/>
      <c r="G99" s="40"/>
      <c r="H99" s="41"/>
      <c r="I99" s="1"/>
    </row>
    <row r="100" spans="1:9">
      <c r="A100" s="70"/>
      <c r="B100" s="37"/>
      <c r="C100" s="1"/>
      <c r="D100" s="38"/>
      <c r="E100" s="39"/>
      <c r="F100" s="39"/>
      <c r="G100" s="40"/>
      <c r="H100" s="41"/>
      <c r="I100" s="1"/>
    </row>
    <row r="101" spans="1:9">
      <c r="A101" s="70"/>
      <c r="B101" s="37"/>
      <c r="C101" s="1"/>
      <c r="D101" s="38"/>
      <c r="E101" s="39"/>
      <c r="F101" s="39"/>
      <c r="G101" s="40"/>
      <c r="H101" s="41"/>
      <c r="I101" s="1"/>
    </row>
    <row r="102" spans="1:9">
      <c r="A102" s="70"/>
      <c r="B102" s="37"/>
      <c r="C102" s="1"/>
      <c r="D102" s="38"/>
      <c r="E102" s="39"/>
      <c r="F102" s="39"/>
      <c r="G102" s="40"/>
      <c r="H102" s="41"/>
      <c r="I102" s="1"/>
    </row>
    <row r="103" spans="1:9">
      <c r="A103" s="70"/>
      <c r="B103" s="37"/>
      <c r="C103" s="1"/>
      <c r="D103" s="38"/>
      <c r="E103" s="39"/>
      <c r="F103" s="39"/>
      <c r="G103" s="40"/>
      <c r="H103" s="41"/>
      <c r="I103" s="1"/>
    </row>
    <row r="104" spans="1:9">
      <c r="A104" s="70"/>
      <c r="B104" s="37"/>
      <c r="C104" s="1"/>
      <c r="D104" s="38"/>
      <c r="E104" s="39"/>
      <c r="F104" s="39"/>
      <c r="G104" s="40"/>
      <c r="H104" s="41"/>
      <c r="I104" s="1"/>
    </row>
    <row r="105" spans="1:9">
      <c r="A105" s="70"/>
      <c r="B105" s="37"/>
      <c r="C105" s="1"/>
      <c r="D105" s="38"/>
      <c r="E105" s="39"/>
      <c r="F105" s="39"/>
      <c r="G105" s="40"/>
      <c r="H105" s="41"/>
      <c r="I105" s="1"/>
    </row>
    <row r="106" spans="1:9">
      <c r="A106" s="70"/>
      <c r="B106" s="37"/>
      <c r="C106" s="1"/>
      <c r="D106" s="38"/>
      <c r="E106" s="39"/>
      <c r="F106" s="39"/>
      <c r="G106" s="40"/>
      <c r="H106" s="41"/>
      <c r="I106" s="1"/>
    </row>
    <row r="107" spans="1:9">
      <c r="A107" s="70"/>
      <c r="B107" s="37"/>
      <c r="C107" s="1"/>
      <c r="D107" s="38"/>
      <c r="E107" s="39"/>
      <c r="F107" s="39"/>
      <c r="G107" s="40"/>
      <c r="H107" s="41"/>
      <c r="I107" s="1"/>
    </row>
    <row r="108" spans="1:9">
      <c r="A108" s="70"/>
      <c r="B108" s="37"/>
      <c r="C108" s="1"/>
      <c r="D108" s="38"/>
      <c r="E108" s="39"/>
      <c r="F108" s="39"/>
      <c r="G108" s="40"/>
      <c r="H108" s="41"/>
      <c r="I108" s="1"/>
    </row>
    <row r="109" spans="1:9">
      <c r="A109" s="70"/>
      <c r="B109" s="37"/>
      <c r="C109" s="1"/>
      <c r="D109" s="38"/>
      <c r="E109" s="39"/>
      <c r="F109" s="39"/>
      <c r="G109" s="40"/>
      <c r="H109" s="41"/>
      <c r="I109" s="1"/>
    </row>
    <row r="110" spans="1:9">
      <c r="A110" s="70"/>
      <c r="B110" s="37"/>
      <c r="C110" s="1"/>
      <c r="D110" s="38"/>
      <c r="E110" s="39"/>
      <c r="F110" s="39"/>
      <c r="G110" s="40"/>
      <c r="H110" s="41"/>
      <c r="I110" s="1"/>
    </row>
    <row r="111" spans="1:9">
      <c r="A111" s="70"/>
      <c r="B111" s="37"/>
      <c r="C111" s="1"/>
      <c r="D111" s="38"/>
      <c r="E111" s="39"/>
      <c r="F111" s="39"/>
      <c r="G111" s="40"/>
      <c r="H111" s="41"/>
      <c r="I111" s="1"/>
    </row>
    <row r="112" spans="1:9">
      <c r="A112" s="70"/>
      <c r="B112" s="37"/>
      <c r="C112" s="1"/>
      <c r="D112" s="38"/>
      <c r="E112" s="39"/>
      <c r="F112" s="39"/>
      <c r="G112" s="40"/>
      <c r="H112" s="41"/>
      <c r="I112" s="1"/>
    </row>
    <row r="113" spans="1:9">
      <c r="A113" s="70"/>
      <c r="B113" s="37"/>
      <c r="C113" s="1"/>
      <c r="D113" s="38"/>
      <c r="E113" s="39"/>
      <c r="F113" s="39"/>
      <c r="G113" s="40"/>
      <c r="H113" s="41"/>
      <c r="I113" s="1"/>
    </row>
    <row r="114" spans="1:9">
      <c r="A114" s="70"/>
      <c r="B114" s="37"/>
      <c r="C114" s="1"/>
      <c r="D114" s="38"/>
      <c r="E114" s="39"/>
      <c r="F114" s="39"/>
      <c r="G114" s="40"/>
      <c r="H114" s="41"/>
      <c r="I114" s="1"/>
    </row>
    <row r="115" spans="1:9">
      <c r="A115" s="70"/>
      <c r="B115" s="37"/>
      <c r="C115" s="1"/>
      <c r="D115" s="38"/>
      <c r="E115" s="39"/>
      <c r="F115" s="39"/>
      <c r="G115" s="40"/>
      <c r="H115" s="41"/>
      <c r="I115" s="1"/>
    </row>
    <row r="116" spans="1:9">
      <c r="A116" s="70"/>
      <c r="B116" s="37"/>
      <c r="C116" s="1"/>
      <c r="D116" s="38"/>
      <c r="E116" s="39"/>
      <c r="F116" s="39"/>
      <c r="G116" s="40"/>
      <c r="H116" s="41"/>
      <c r="I116" s="1"/>
    </row>
    <row r="117" spans="1:9">
      <c r="A117" s="70"/>
      <c r="B117" s="37"/>
      <c r="C117" s="1"/>
      <c r="D117" s="38"/>
      <c r="E117" s="39"/>
      <c r="F117" s="39"/>
      <c r="G117" s="40"/>
      <c r="H117" s="41"/>
      <c r="I117" s="1"/>
    </row>
    <row r="118" spans="1:9">
      <c r="A118" s="70"/>
      <c r="B118" s="37"/>
      <c r="C118" s="1"/>
      <c r="D118" s="38"/>
      <c r="E118" s="39"/>
      <c r="F118" s="39"/>
      <c r="G118" s="40"/>
      <c r="H118" s="41"/>
      <c r="I118" s="1"/>
    </row>
    <row r="119" spans="1:9">
      <c r="A119" s="70"/>
      <c r="B119" s="37"/>
      <c r="C119" s="1"/>
      <c r="D119" s="38"/>
      <c r="E119" s="39"/>
      <c r="F119" s="39"/>
      <c r="G119" s="40"/>
      <c r="H119" s="41"/>
      <c r="I119" s="1"/>
    </row>
    <row r="120" spans="1:9">
      <c r="A120" s="70"/>
      <c r="B120" s="37"/>
      <c r="C120" s="1"/>
      <c r="D120" s="38"/>
      <c r="E120" s="39"/>
      <c r="F120" s="39"/>
      <c r="G120" s="40"/>
      <c r="H120" s="41"/>
      <c r="I120" s="1"/>
    </row>
    <row r="121" spans="1:9">
      <c r="A121" s="70"/>
      <c r="B121" s="37"/>
      <c r="C121" s="1"/>
      <c r="D121" s="38"/>
      <c r="E121" s="39"/>
      <c r="F121" s="39"/>
      <c r="G121" s="40"/>
      <c r="H121" s="41"/>
      <c r="I121" s="1"/>
    </row>
    <row r="122" spans="1:9">
      <c r="A122" s="70"/>
      <c r="B122" s="37"/>
      <c r="C122" s="1"/>
      <c r="D122" s="38"/>
      <c r="E122" s="39"/>
      <c r="F122" s="39"/>
      <c r="G122" s="40"/>
      <c r="H122" s="41"/>
      <c r="I122" s="1"/>
    </row>
    <row r="123" spans="1:9">
      <c r="A123" s="70"/>
      <c r="B123" s="37"/>
      <c r="C123" s="1"/>
      <c r="D123" s="38"/>
      <c r="E123" s="39"/>
      <c r="F123" s="39"/>
      <c r="G123" s="40"/>
      <c r="H123" s="41"/>
      <c r="I123" s="1"/>
    </row>
    <row r="124" spans="1:9">
      <c r="A124" s="70"/>
      <c r="B124" s="37"/>
      <c r="C124" s="1"/>
      <c r="D124" s="38"/>
      <c r="E124" s="39"/>
      <c r="F124" s="39"/>
      <c r="G124" s="40"/>
      <c r="H124" s="41"/>
      <c r="I124" s="1"/>
    </row>
    <row r="125" spans="1:9">
      <c r="A125" s="70"/>
      <c r="B125" s="37"/>
      <c r="C125" s="1"/>
      <c r="D125" s="38"/>
      <c r="E125" s="39"/>
      <c r="F125" s="39"/>
      <c r="G125" s="40"/>
      <c r="H125" s="41"/>
      <c r="I125" s="1"/>
    </row>
    <row r="126" spans="1:9">
      <c r="A126" s="70"/>
      <c r="B126" s="37"/>
      <c r="C126" s="1"/>
      <c r="D126" s="38"/>
      <c r="E126" s="39"/>
      <c r="F126" s="39"/>
      <c r="G126" s="40"/>
      <c r="H126" s="41"/>
      <c r="I126" s="1"/>
    </row>
    <row r="127" spans="1:9">
      <c r="A127" s="70"/>
      <c r="B127" s="37"/>
      <c r="C127" s="1"/>
      <c r="D127" s="38"/>
      <c r="E127" s="39"/>
      <c r="F127" s="39"/>
      <c r="G127" s="40"/>
      <c r="H127" s="41"/>
      <c r="I127" s="1"/>
    </row>
    <row r="128" spans="1:9">
      <c r="A128" s="70"/>
      <c r="B128" s="37"/>
      <c r="C128" s="1"/>
      <c r="D128" s="38"/>
      <c r="E128" s="39"/>
      <c r="F128" s="39"/>
      <c r="G128" s="40"/>
      <c r="H128" s="41"/>
      <c r="I128" s="1"/>
    </row>
    <row r="129" spans="1:9">
      <c r="A129" s="70"/>
      <c r="B129" s="37"/>
      <c r="C129" s="1"/>
      <c r="D129" s="38"/>
      <c r="E129" s="39"/>
      <c r="F129" s="39"/>
      <c r="G129" s="40"/>
      <c r="H129" s="41"/>
      <c r="I129" s="1"/>
    </row>
    <row r="130" spans="1:9">
      <c r="A130" s="70"/>
      <c r="B130" s="37"/>
      <c r="C130" s="1"/>
      <c r="D130" s="38"/>
      <c r="E130" s="39"/>
      <c r="F130" s="39"/>
      <c r="G130" s="40"/>
      <c r="H130" s="41"/>
      <c r="I130" s="1"/>
    </row>
    <row r="131" spans="1:9">
      <c r="A131" s="70"/>
      <c r="B131" s="37"/>
      <c r="C131" s="1"/>
      <c r="D131" s="38"/>
      <c r="E131" s="39"/>
      <c r="F131" s="39"/>
      <c r="G131" s="40"/>
      <c r="H131" s="41"/>
      <c r="I131" s="1"/>
    </row>
    <row r="132" spans="1:9">
      <c r="A132" s="70"/>
      <c r="B132" s="37"/>
      <c r="C132" s="1"/>
      <c r="D132" s="38"/>
      <c r="E132" s="39"/>
      <c r="F132" s="39"/>
      <c r="G132" s="40"/>
      <c r="H132" s="41"/>
      <c r="I132" s="1"/>
    </row>
    <row r="133" spans="1:9">
      <c r="A133" s="70"/>
      <c r="B133" s="37"/>
      <c r="C133" s="1"/>
      <c r="D133" s="38"/>
      <c r="E133" s="39"/>
      <c r="F133" s="39"/>
      <c r="G133" s="40"/>
      <c r="H133" s="41"/>
      <c r="I133" s="1"/>
    </row>
    <row r="134" spans="1:9">
      <c r="A134" s="70"/>
      <c r="B134" s="37"/>
      <c r="C134" s="1"/>
      <c r="D134" s="38"/>
      <c r="E134" s="39"/>
      <c r="F134" s="39"/>
      <c r="G134" s="40"/>
      <c r="H134" s="41"/>
      <c r="I134" s="1"/>
    </row>
    <row r="135" spans="1:9">
      <c r="A135" s="70"/>
      <c r="B135" s="37"/>
      <c r="C135" s="1"/>
      <c r="D135" s="38"/>
      <c r="E135" s="39"/>
      <c r="F135" s="39"/>
      <c r="G135" s="40"/>
      <c r="H135" s="41"/>
      <c r="I135" s="1"/>
    </row>
    <row r="136" spans="1:9">
      <c r="A136" s="70"/>
      <c r="B136" s="37"/>
      <c r="C136" s="1"/>
      <c r="D136" s="38"/>
      <c r="E136" s="39"/>
      <c r="F136" s="39"/>
      <c r="G136" s="40"/>
      <c r="H136" s="41"/>
      <c r="I136" s="1"/>
    </row>
    <row r="137" spans="1:9">
      <c r="A137" s="70"/>
      <c r="B137" s="37"/>
      <c r="C137" s="1"/>
      <c r="D137" s="38"/>
      <c r="E137" s="39"/>
      <c r="F137" s="39"/>
      <c r="G137" s="40"/>
      <c r="H137" s="41"/>
      <c r="I137" s="1"/>
    </row>
    <row r="138" spans="1:9">
      <c r="A138" s="70"/>
      <c r="B138" s="37"/>
      <c r="C138" s="1"/>
      <c r="D138" s="38"/>
      <c r="E138" s="39"/>
      <c r="F138" s="39"/>
      <c r="G138" s="40"/>
      <c r="H138" s="41"/>
      <c r="I138" s="1"/>
    </row>
    <row r="139" spans="1:9">
      <c r="A139" s="70"/>
      <c r="B139" s="37"/>
      <c r="C139" s="1"/>
      <c r="D139" s="38"/>
      <c r="E139" s="39"/>
      <c r="F139" s="39"/>
      <c r="G139" s="40"/>
      <c r="H139" s="41"/>
      <c r="I139" s="1"/>
    </row>
    <row r="140" spans="1:9">
      <c r="A140" s="70"/>
      <c r="B140" s="37"/>
      <c r="C140" s="1"/>
      <c r="D140" s="38"/>
      <c r="E140" s="39"/>
      <c r="F140" s="39"/>
      <c r="G140" s="40"/>
      <c r="H140" s="41"/>
      <c r="I140" s="1"/>
    </row>
    <row r="141" spans="1:9">
      <c r="A141" s="70"/>
      <c r="B141" s="37"/>
      <c r="C141" s="1"/>
      <c r="D141" s="38"/>
      <c r="E141" s="39"/>
      <c r="F141" s="39"/>
      <c r="G141" s="40"/>
      <c r="H141" s="41"/>
      <c r="I141" s="1"/>
    </row>
    <row r="142" spans="1:9">
      <c r="A142" s="70"/>
      <c r="B142" s="37"/>
      <c r="C142" s="1"/>
      <c r="D142" s="38"/>
      <c r="E142" s="39"/>
      <c r="F142" s="39"/>
      <c r="G142" s="40"/>
      <c r="H142" s="41"/>
      <c r="I142" s="1"/>
    </row>
    <row r="143" spans="1:9">
      <c r="A143" s="70"/>
      <c r="B143" s="37"/>
      <c r="C143" s="1"/>
      <c r="D143" s="38"/>
      <c r="E143" s="39"/>
      <c r="F143" s="39"/>
      <c r="G143" s="40"/>
      <c r="H143" s="41"/>
      <c r="I143" s="1"/>
    </row>
    <row r="144" spans="1:9">
      <c r="A144" s="70"/>
      <c r="B144" s="37"/>
      <c r="C144" s="1"/>
      <c r="D144" s="38"/>
      <c r="E144" s="39"/>
      <c r="F144" s="39"/>
      <c r="G144" s="40"/>
      <c r="H144" s="41"/>
      <c r="I144" s="1"/>
    </row>
    <row r="145" spans="1:9">
      <c r="A145" s="70"/>
      <c r="B145" s="37"/>
      <c r="C145" s="1"/>
      <c r="D145" s="38"/>
      <c r="E145" s="39"/>
      <c r="F145" s="39"/>
      <c r="G145" s="40"/>
      <c r="H145" s="41"/>
      <c r="I145" s="1"/>
    </row>
    <row r="146" spans="1:9">
      <c r="A146" s="70"/>
      <c r="B146" s="37"/>
      <c r="C146" s="1"/>
      <c r="D146" s="38"/>
      <c r="E146" s="39"/>
      <c r="F146" s="39"/>
      <c r="G146" s="40"/>
      <c r="H146" s="41"/>
      <c r="I146" s="1"/>
    </row>
    <row r="147" spans="1:9">
      <c r="A147" s="70"/>
      <c r="B147" s="37"/>
      <c r="C147" s="1"/>
      <c r="D147" s="38"/>
      <c r="E147" s="39"/>
      <c r="F147" s="39"/>
      <c r="G147" s="40"/>
      <c r="H147" s="41"/>
      <c r="I147" s="1"/>
    </row>
    <row r="148" spans="1:9">
      <c r="A148" s="70"/>
      <c r="B148" s="37"/>
      <c r="C148" s="1"/>
      <c r="D148" s="38"/>
      <c r="E148" s="39"/>
      <c r="F148" s="39"/>
      <c r="G148" s="40"/>
      <c r="H148" s="41"/>
      <c r="I148" s="1"/>
    </row>
    <row r="149" spans="1:9">
      <c r="A149" s="70"/>
      <c r="B149" s="37"/>
      <c r="C149" s="1"/>
      <c r="D149" s="38"/>
      <c r="E149" s="39"/>
      <c r="F149" s="39"/>
      <c r="G149" s="40"/>
      <c r="H149" s="41"/>
      <c r="I149" s="1"/>
    </row>
    <row r="150" spans="1:9">
      <c r="A150" s="70"/>
      <c r="B150" s="37"/>
      <c r="C150" s="1"/>
      <c r="D150" s="38"/>
      <c r="E150" s="39"/>
      <c r="F150" s="39"/>
      <c r="G150" s="40"/>
      <c r="H150" s="41"/>
      <c r="I150" s="1"/>
    </row>
    <row r="151" spans="1:9">
      <c r="A151" s="70"/>
      <c r="B151" s="37"/>
      <c r="C151" s="1"/>
      <c r="D151" s="38"/>
      <c r="E151" s="39"/>
      <c r="F151" s="39"/>
      <c r="G151" s="40"/>
      <c r="H151" s="41"/>
      <c r="I151" s="1"/>
    </row>
    <row r="152" spans="1:9">
      <c r="A152" s="70"/>
      <c r="B152" s="37"/>
      <c r="C152" s="1"/>
      <c r="D152" s="38"/>
      <c r="E152" s="39"/>
      <c r="F152" s="39"/>
      <c r="G152" s="40"/>
      <c r="H152" s="41"/>
      <c r="I152" s="1"/>
    </row>
    <row r="153" spans="1:9">
      <c r="A153" s="70"/>
      <c r="B153" s="37"/>
      <c r="C153" s="1"/>
      <c r="D153" s="38"/>
      <c r="E153" s="39"/>
      <c r="F153" s="39"/>
      <c r="G153" s="40"/>
      <c r="H153" s="41"/>
      <c r="I153" s="1"/>
    </row>
    <row r="154" spans="1:9">
      <c r="A154" s="70"/>
      <c r="B154" s="37"/>
      <c r="C154" s="1"/>
      <c r="D154" s="38"/>
      <c r="E154" s="39"/>
      <c r="F154" s="39"/>
      <c r="G154" s="40"/>
      <c r="H154" s="41"/>
      <c r="I154" s="1"/>
    </row>
    <row r="155" spans="1:9">
      <c r="A155" s="70"/>
      <c r="B155" s="37"/>
      <c r="C155" s="1"/>
      <c r="D155" s="38"/>
      <c r="E155" s="39"/>
      <c r="F155" s="39"/>
      <c r="G155" s="40"/>
      <c r="H155" s="41"/>
      <c r="I155" s="1"/>
    </row>
    <row r="156" spans="1:9">
      <c r="A156" s="70"/>
      <c r="B156" s="37"/>
      <c r="C156" s="1"/>
      <c r="D156" s="38"/>
      <c r="E156" s="39"/>
      <c r="F156" s="39"/>
      <c r="G156" s="40"/>
      <c r="H156" s="41"/>
      <c r="I156" s="1"/>
    </row>
    <row r="157" spans="1:9">
      <c r="A157" s="70"/>
      <c r="B157" s="37"/>
      <c r="C157" s="1"/>
      <c r="D157" s="38"/>
      <c r="E157" s="39"/>
      <c r="F157" s="39"/>
      <c r="G157" s="40"/>
      <c r="H157" s="41"/>
      <c r="I157" s="1"/>
    </row>
    <row r="158" spans="1:9">
      <c r="A158" s="70"/>
      <c r="B158" s="37"/>
      <c r="C158" s="1"/>
      <c r="D158" s="38"/>
      <c r="E158" s="39"/>
      <c r="F158" s="39"/>
      <c r="G158" s="40"/>
      <c r="H158" s="41"/>
      <c r="I158" s="1"/>
    </row>
    <row r="159" spans="1:9">
      <c r="A159" s="70"/>
      <c r="B159" s="37"/>
      <c r="C159" s="1"/>
      <c r="D159" s="38"/>
      <c r="E159" s="39"/>
      <c r="F159" s="39"/>
      <c r="G159" s="40"/>
      <c r="H159" s="41"/>
      <c r="I159" s="1"/>
    </row>
    <row r="160" spans="1:9">
      <c r="A160" s="70"/>
      <c r="B160" s="37"/>
      <c r="C160" s="1"/>
      <c r="D160" s="38"/>
      <c r="E160" s="39"/>
      <c r="F160" s="39"/>
      <c r="G160" s="40"/>
      <c r="H160" s="41"/>
      <c r="I160" s="1"/>
    </row>
    <row r="161" spans="1:9">
      <c r="A161" s="70"/>
      <c r="B161" s="37"/>
      <c r="C161" s="1"/>
      <c r="D161" s="38"/>
      <c r="E161" s="39"/>
      <c r="F161" s="39"/>
      <c r="G161" s="40"/>
      <c r="H161" s="41"/>
      <c r="I161" s="1"/>
    </row>
    <row r="162" spans="1:9">
      <c r="A162" s="70"/>
      <c r="B162" s="37"/>
      <c r="C162" s="1"/>
      <c r="D162" s="38"/>
      <c r="E162" s="39"/>
      <c r="F162" s="39"/>
      <c r="G162" s="40"/>
      <c r="H162" s="41"/>
      <c r="I162" s="1"/>
    </row>
    <row r="163" spans="1:9">
      <c r="A163" s="70"/>
      <c r="B163" s="37"/>
      <c r="C163" s="1"/>
      <c r="D163" s="38"/>
      <c r="E163" s="39"/>
      <c r="F163" s="39"/>
      <c r="G163" s="40"/>
      <c r="H163" s="41"/>
      <c r="I163" s="1"/>
    </row>
    <row r="164" spans="1:9">
      <c r="A164" s="70"/>
      <c r="B164" s="37"/>
      <c r="C164" s="1"/>
      <c r="D164" s="38"/>
      <c r="E164" s="39"/>
      <c r="F164" s="39"/>
      <c r="G164" s="40"/>
      <c r="H164" s="41"/>
      <c r="I164" s="1"/>
    </row>
    <row r="165" spans="1:9">
      <c r="A165" s="70"/>
      <c r="B165" s="37"/>
      <c r="C165" s="1"/>
      <c r="D165" s="38"/>
      <c r="E165" s="39"/>
      <c r="F165" s="39"/>
      <c r="G165" s="40"/>
      <c r="H165" s="41"/>
      <c r="I165" s="1"/>
    </row>
    <row r="166" spans="1:9">
      <c r="A166" s="70"/>
      <c r="B166" s="37"/>
      <c r="C166" s="1"/>
      <c r="D166" s="38"/>
      <c r="E166" s="39"/>
      <c r="F166" s="39"/>
      <c r="G166" s="40"/>
      <c r="H166" s="41"/>
      <c r="I166" s="1"/>
    </row>
    <row r="167" spans="1:9">
      <c r="A167" s="70"/>
      <c r="B167" s="37"/>
      <c r="C167" s="1"/>
      <c r="D167" s="38"/>
      <c r="E167" s="39"/>
      <c r="F167" s="39"/>
      <c r="G167" s="40"/>
      <c r="H167" s="41"/>
      <c r="I167" s="1"/>
    </row>
    <row r="168" spans="1:9">
      <c r="A168" s="70"/>
      <c r="B168" s="37"/>
      <c r="C168" s="1"/>
      <c r="D168" s="38"/>
      <c r="E168" s="39"/>
      <c r="F168" s="39"/>
      <c r="G168" s="40"/>
      <c r="H168" s="41"/>
      <c r="I168" s="1"/>
    </row>
    <row r="169" spans="1:9">
      <c r="A169" s="70"/>
      <c r="B169" s="37"/>
      <c r="C169" s="1"/>
      <c r="D169" s="38"/>
      <c r="E169" s="39"/>
      <c r="F169" s="39"/>
      <c r="G169" s="40"/>
      <c r="H169" s="41"/>
      <c r="I169" s="1"/>
    </row>
    <row r="170" spans="1:9">
      <c r="A170" s="70"/>
      <c r="B170" s="37"/>
      <c r="C170" s="1"/>
      <c r="D170" s="38"/>
      <c r="E170" s="39"/>
      <c r="F170" s="39"/>
      <c r="G170" s="40"/>
      <c r="H170" s="41"/>
      <c r="I170" s="1"/>
    </row>
    <row r="171" spans="1:9">
      <c r="A171" s="70"/>
      <c r="B171" s="37"/>
      <c r="C171" s="1"/>
      <c r="D171" s="38"/>
      <c r="E171" s="39"/>
      <c r="F171" s="39"/>
      <c r="G171" s="40"/>
      <c r="H171" s="41"/>
      <c r="I171" s="1"/>
    </row>
    <row r="172" spans="1:9">
      <c r="A172" s="70"/>
      <c r="B172" s="37"/>
      <c r="C172" s="1"/>
      <c r="D172" s="38"/>
      <c r="E172" s="39"/>
      <c r="F172" s="39"/>
      <c r="G172" s="40"/>
      <c r="H172" s="41"/>
      <c r="I172" s="1"/>
    </row>
    <row r="173" spans="1:9">
      <c r="A173" s="70"/>
      <c r="B173" s="37"/>
      <c r="C173" s="1"/>
      <c r="D173" s="38"/>
      <c r="E173" s="39"/>
      <c r="F173" s="39"/>
      <c r="G173" s="40"/>
      <c r="H173" s="41"/>
      <c r="I173" s="1"/>
    </row>
    <row r="174" spans="1:9">
      <c r="A174" s="70"/>
      <c r="B174" s="37"/>
      <c r="C174" s="1"/>
      <c r="D174" s="38"/>
      <c r="E174" s="39"/>
      <c r="F174" s="39"/>
      <c r="G174" s="40"/>
      <c r="H174" s="41"/>
      <c r="I174" s="1"/>
    </row>
    <row r="175" spans="1:9">
      <c r="A175" s="70"/>
      <c r="B175" s="37"/>
      <c r="C175" s="1"/>
      <c r="D175" s="38"/>
      <c r="E175" s="39"/>
      <c r="F175" s="39"/>
      <c r="G175" s="40"/>
      <c r="H175" s="41"/>
      <c r="I175" s="1"/>
    </row>
    <row r="176" spans="1:9">
      <c r="A176" s="70"/>
      <c r="B176" s="37"/>
      <c r="C176" s="1"/>
      <c r="D176" s="38"/>
      <c r="E176" s="39"/>
      <c r="F176" s="39"/>
      <c r="G176" s="40"/>
      <c r="H176" s="41"/>
      <c r="I176" s="1"/>
    </row>
    <row r="177" spans="1:9">
      <c r="A177" s="70"/>
      <c r="B177" s="37"/>
      <c r="C177" s="1"/>
      <c r="D177" s="38"/>
      <c r="E177" s="39"/>
      <c r="F177" s="39"/>
      <c r="G177" s="40"/>
      <c r="H177" s="41"/>
      <c r="I177" s="1"/>
    </row>
    <row r="178" spans="1:9">
      <c r="A178" s="70"/>
      <c r="B178" s="37"/>
      <c r="C178" s="1"/>
      <c r="D178" s="38"/>
      <c r="E178" s="39"/>
      <c r="F178" s="39"/>
      <c r="G178" s="40"/>
      <c r="H178" s="41"/>
      <c r="I178" s="1"/>
    </row>
    <row r="179" spans="1:9">
      <c r="A179" s="70"/>
      <c r="B179" s="37"/>
      <c r="C179" s="1"/>
      <c r="D179" s="38"/>
      <c r="E179" s="39"/>
      <c r="F179" s="39"/>
      <c r="G179" s="40"/>
      <c r="H179" s="41"/>
      <c r="I179" s="1"/>
    </row>
    <row r="180" spans="1:9">
      <c r="A180" s="70"/>
      <c r="B180" s="37"/>
      <c r="C180" s="1"/>
      <c r="D180" s="38"/>
      <c r="E180" s="39"/>
      <c r="F180" s="39"/>
      <c r="G180" s="40"/>
      <c r="H180" s="41"/>
      <c r="I180" s="1"/>
    </row>
    <row r="181" spans="1:9">
      <c r="A181" s="70"/>
      <c r="B181" s="37"/>
      <c r="C181" s="1"/>
      <c r="D181" s="38"/>
      <c r="E181" s="39"/>
      <c r="F181" s="39"/>
      <c r="G181" s="40"/>
      <c r="H181" s="41"/>
      <c r="I181" s="1"/>
    </row>
    <row r="182" spans="1:9">
      <c r="A182" s="70"/>
      <c r="B182" s="37"/>
      <c r="C182" s="1"/>
      <c r="D182" s="38"/>
      <c r="E182" s="39"/>
      <c r="F182" s="39"/>
      <c r="G182" s="40"/>
      <c r="H182" s="41"/>
      <c r="I182" s="1"/>
    </row>
    <row r="183" spans="1:9">
      <c r="A183" s="70"/>
      <c r="B183" s="37"/>
      <c r="C183" s="1"/>
      <c r="D183" s="38"/>
      <c r="E183" s="39"/>
      <c r="F183" s="39"/>
      <c r="G183" s="40"/>
      <c r="H183" s="41"/>
      <c r="I183" s="1"/>
    </row>
    <row r="184" spans="1:9">
      <c r="A184" s="70"/>
      <c r="B184" s="37"/>
      <c r="C184" s="1"/>
      <c r="D184" s="38"/>
      <c r="E184" s="39"/>
      <c r="F184" s="39"/>
      <c r="G184" s="40"/>
      <c r="H184" s="41"/>
      <c r="I184" s="1"/>
    </row>
    <row r="185" spans="1:9">
      <c r="A185" s="70"/>
      <c r="B185" s="37"/>
      <c r="C185" s="1"/>
      <c r="D185" s="38"/>
      <c r="E185" s="39"/>
      <c r="F185" s="39"/>
      <c r="G185" s="40"/>
      <c r="H185" s="41"/>
      <c r="I185" s="1"/>
    </row>
    <row r="186" spans="1:9">
      <c r="A186" s="70"/>
      <c r="B186" s="37"/>
      <c r="C186" s="1"/>
      <c r="D186" s="38"/>
      <c r="E186" s="39"/>
      <c r="F186" s="39"/>
      <c r="G186" s="40"/>
      <c r="H186" s="41"/>
      <c r="I186" s="1"/>
    </row>
    <row r="187" spans="1:9">
      <c r="A187" s="70"/>
      <c r="B187" s="37"/>
      <c r="C187" s="1"/>
      <c r="D187" s="38"/>
      <c r="E187" s="39"/>
      <c r="F187" s="39"/>
      <c r="G187" s="40"/>
      <c r="H187" s="41"/>
      <c r="I187" s="1"/>
    </row>
    <row r="188" spans="1:9">
      <c r="A188" s="70"/>
      <c r="B188" s="37"/>
      <c r="C188" s="1"/>
      <c r="D188" s="38"/>
      <c r="E188" s="39"/>
      <c r="F188" s="39"/>
      <c r="G188" s="40"/>
      <c r="H188" s="41"/>
      <c r="I188" s="1"/>
    </row>
    <row r="189" spans="1:9">
      <c r="A189" s="70"/>
      <c r="B189" s="37"/>
      <c r="C189" s="1"/>
      <c r="D189" s="38"/>
      <c r="E189" s="39"/>
      <c r="F189" s="39"/>
      <c r="G189" s="40"/>
      <c r="H189" s="41"/>
      <c r="I189" s="1"/>
    </row>
    <row r="190" spans="1:9">
      <c r="A190" s="70"/>
      <c r="B190" s="37"/>
      <c r="C190" s="1"/>
      <c r="D190" s="38"/>
      <c r="E190" s="39"/>
      <c r="F190" s="39"/>
      <c r="G190" s="40"/>
      <c r="H190" s="41"/>
      <c r="I190" s="1"/>
    </row>
    <row r="191" spans="1:9">
      <c r="A191" s="70"/>
      <c r="B191" s="37"/>
      <c r="C191" s="1"/>
      <c r="D191" s="38"/>
      <c r="E191" s="39"/>
      <c r="F191" s="39"/>
      <c r="G191" s="40"/>
      <c r="H191" s="41"/>
      <c r="I191" s="1"/>
    </row>
    <row r="192" spans="1:9">
      <c r="A192" s="70"/>
      <c r="B192" s="37"/>
      <c r="C192" s="1"/>
      <c r="D192" s="38"/>
      <c r="E192" s="39"/>
      <c r="F192" s="39"/>
      <c r="G192" s="40"/>
      <c r="H192" s="41"/>
      <c r="I192" s="1"/>
    </row>
    <row r="193" spans="1:9">
      <c r="A193" s="70"/>
      <c r="B193" s="37"/>
      <c r="C193" s="1"/>
      <c r="D193" s="38"/>
      <c r="E193" s="39"/>
      <c r="F193" s="39"/>
      <c r="G193" s="40"/>
      <c r="H193" s="41"/>
      <c r="I193" s="1"/>
    </row>
    <row r="194" spans="1:9">
      <c r="A194" s="70"/>
      <c r="B194" s="37"/>
      <c r="C194" s="1"/>
      <c r="D194" s="38"/>
      <c r="E194" s="39"/>
      <c r="F194" s="39"/>
      <c r="G194" s="40"/>
      <c r="H194" s="41"/>
      <c r="I194" s="1"/>
    </row>
    <row r="195" spans="1:9">
      <c r="A195" s="70"/>
      <c r="B195" s="37"/>
      <c r="C195" s="1"/>
      <c r="D195" s="38"/>
      <c r="E195" s="39"/>
      <c r="F195" s="39"/>
      <c r="G195" s="40"/>
      <c r="H195" s="41"/>
      <c r="I195" s="1"/>
    </row>
    <row r="196" spans="1:9">
      <c r="A196" s="70"/>
      <c r="B196" s="37"/>
      <c r="C196" s="1"/>
      <c r="D196" s="38"/>
      <c r="E196" s="39"/>
      <c r="F196" s="39"/>
      <c r="G196" s="40"/>
      <c r="H196" s="41"/>
      <c r="I196" s="1"/>
    </row>
    <row r="197" spans="1:9">
      <c r="A197" s="70"/>
      <c r="B197" s="37"/>
      <c r="C197" s="1"/>
      <c r="D197" s="38"/>
      <c r="E197" s="39"/>
      <c r="F197" s="39"/>
      <c r="G197" s="40"/>
      <c r="H197" s="41"/>
      <c r="I197" s="1"/>
    </row>
    <row r="198" spans="1:9">
      <c r="A198" s="70"/>
      <c r="B198" s="37"/>
      <c r="C198" s="1"/>
      <c r="D198" s="38"/>
      <c r="E198" s="39"/>
      <c r="F198" s="39"/>
      <c r="G198" s="40"/>
      <c r="H198" s="41"/>
      <c r="I198" s="1"/>
    </row>
    <row r="199" spans="1:9">
      <c r="A199" s="70"/>
      <c r="B199" s="37"/>
      <c r="C199" s="1"/>
      <c r="D199" s="38"/>
      <c r="E199" s="39"/>
      <c r="F199" s="39"/>
      <c r="G199" s="40"/>
      <c r="H199" s="41"/>
      <c r="I199" s="1"/>
    </row>
    <row r="200" spans="1:9">
      <c r="A200" s="70"/>
      <c r="B200" s="37"/>
      <c r="C200" s="1"/>
      <c r="D200" s="38"/>
      <c r="E200" s="39"/>
      <c r="F200" s="39"/>
      <c r="G200" s="40"/>
      <c r="H200" s="41"/>
      <c r="I200" s="1"/>
    </row>
    <row r="201" spans="1:9">
      <c r="A201" s="70"/>
      <c r="B201" s="37"/>
      <c r="C201" s="1"/>
      <c r="D201" s="38"/>
      <c r="E201" s="39"/>
      <c r="F201" s="39"/>
      <c r="G201" s="40"/>
      <c r="H201" s="41"/>
      <c r="I201" s="1"/>
    </row>
    <row r="202" spans="1:9">
      <c r="A202" s="70"/>
      <c r="B202" s="37"/>
      <c r="C202" s="1"/>
      <c r="D202" s="38"/>
      <c r="E202" s="39"/>
      <c r="F202" s="39"/>
      <c r="G202" s="40"/>
      <c r="H202" s="41"/>
      <c r="I202" s="1"/>
    </row>
    <row r="203" spans="1:9">
      <c r="A203" s="70"/>
      <c r="B203" s="37"/>
      <c r="C203" s="1"/>
      <c r="D203" s="38"/>
      <c r="E203" s="39"/>
      <c r="F203" s="39"/>
      <c r="G203" s="40"/>
      <c r="H203" s="41"/>
      <c r="I203" s="1"/>
    </row>
    <row r="204" spans="1:9">
      <c r="A204" s="70"/>
      <c r="B204" s="37"/>
      <c r="C204" s="1"/>
      <c r="D204" s="38"/>
      <c r="E204" s="39"/>
      <c r="F204" s="39"/>
      <c r="G204" s="40"/>
      <c r="H204" s="41"/>
      <c r="I204" s="1"/>
    </row>
    <row r="205" spans="1:9">
      <c r="A205" s="70"/>
      <c r="B205" s="37"/>
      <c r="C205" s="1"/>
      <c r="D205" s="38"/>
      <c r="E205" s="39"/>
      <c r="F205" s="39"/>
      <c r="G205" s="40"/>
      <c r="H205" s="41"/>
      <c r="I205" s="1"/>
    </row>
    <row r="206" spans="1:9">
      <c r="A206" s="70"/>
      <c r="B206" s="37"/>
      <c r="C206" s="1"/>
      <c r="D206" s="38"/>
      <c r="E206" s="39"/>
      <c r="F206" s="39"/>
      <c r="G206" s="40"/>
      <c r="H206" s="41"/>
      <c r="I206" s="1"/>
    </row>
    <row r="207" spans="1:9">
      <c r="A207" s="70"/>
      <c r="B207" s="37"/>
      <c r="C207" s="1"/>
      <c r="D207" s="38"/>
      <c r="E207" s="39"/>
      <c r="F207" s="39"/>
      <c r="G207" s="40"/>
      <c r="H207" s="41"/>
      <c r="I207" s="1"/>
    </row>
    <row r="208" spans="1:9">
      <c r="A208" s="70"/>
      <c r="B208" s="37"/>
      <c r="C208" s="1"/>
      <c r="D208" s="38"/>
      <c r="E208" s="39"/>
      <c r="F208" s="39"/>
      <c r="G208" s="40"/>
      <c r="H208" s="41"/>
      <c r="I208" s="1"/>
    </row>
    <row r="209" spans="1:9">
      <c r="A209" s="70"/>
      <c r="B209" s="37"/>
      <c r="C209" s="1"/>
      <c r="D209" s="38"/>
      <c r="E209" s="39"/>
      <c r="F209" s="39"/>
      <c r="G209" s="40"/>
      <c r="H209" s="41"/>
      <c r="I209" s="1"/>
    </row>
    <row r="210" spans="1:9">
      <c r="A210" s="70"/>
      <c r="B210" s="37"/>
      <c r="C210" s="1"/>
      <c r="D210" s="38"/>
      <c r="E210" s="39"/>
      <c r="F210" s="39"/>
      <c r="G210" s="40"/>
      <c r="H210" s="41"/>
      <c r="I210" s="1"/>
    </row>
    <row r="211" spans="1:9">
      <c r="A211" s="70"/>
      <c r="B211" s="37"/>
      <c r="C211" s="1"/>
      <c r="D211" s="38"/>
      <c r="E211" s="39"/>
      <c r="F211" s="39"/>
      <c r="G211" s="40"/>
      <c r="H211" s="41"/>
      <c r="I211" s="1"/>
    </row>
    <row r="212" spans="1:9">
      <c r="A212" s="70"/>
      <c r="B212" s="37"/>
      <c r="C212" s="1"/>
      <c r="D212" s="38"/>
      <c r="E212" s="39"/>
      <c r="F212" s="39"/>
      <c r="G212" s="40"/>
      <c r="H212" s="41"/>
      <c r="I212" s="1"/>
    </row>
    <row r="213" spans="1:9">
      <c r="A213" s="70"/>
      <c r="B213" s="37"/>
      <c r="C213" s="1"/>
      <c r="D213" s="38"/>
      <c r="E213" s="39"/>
      <c r="F213" s="39"/>
      <c r="G213" s="40"/>
      <c r="H213" s="41"/>
      <c r="I213" s="1"/>
    </row>
    <row r="214" spans="1:9">
      <c r="A214" s="70"/>
      <c r="B214" s="37"/>
      <c r="C214" s="1"/>
      <c r="D214" s="38"/>
      <c r="E214" s="39"/>
      <c r="F214" s="39"/>
      <c r="G214" s="40"/>
      <c r="H214" s="41"/>
      <c r="I214" s="1"/>
    </row>
    <row r="215" spans="1:9">
      <c r="A215" s="70"/>
      <c r="B215" s="37"/>
      <c r="C215" s="1"/>
      <c r="D215" s="38"/>
      <c r="E215" s="39"/>
      <c r="F215" s="39"/>
      <c r="G215" s="40"/>
      <c r="H215" s="41"/>
      <c r="I215" s="1"/>
    </row>
    <row r="216" spans="1:9">
      <c r="A216" s="70"/>
      <c r="B216" s="37"/>
      <c r="C216" s="1"/>
      <c r="D216" s="38"/>
      <c r="E216" s="39"/>
      <c r="F216" s="39"/>
      <c r="G216" s="40"/>
      <c r="H216" s="41"/>
      <c r="I216" s="1"/>
    </row>
    <row r="217" spans="1:9">
      <c r="A217" s="70"/>
      <c r="B217" s="37"/>
      <c r="C217" s="1"/>
      <c r="D217" s="38"/>
      <c r="E217" s="39"/>
      <c r="F217" s="39"/>
      <c r="G217" s="40"/>
      <c r="H217" s="41"/>
      <c r="I217" s="1"/>
    </row>
    <row r="218" spans="1:9">
      <c r="A218" s="70"/>
      <c r="B218" s="37"/>
      <c r="C218" s="1"/>
      <c r="D218" s="38"/>
      <c r="E218" s="39"/>
      <c r="F218" s="39"/>
      <c r="G218" s="40"/>
      <c r="H218" s="41"/>
      <c r="I218" s="1"/>
    </row>
    <row r="219" spans="1:9">
      <c r="A219" s="70"/>
      <c r="B219" s="37"/>
      <c r="C219" s="1"/>
      <c r="D219" s="38"/>
      <c r="E219" s="39"/>
      <c r="F219" s="39"/>
      <c r="G219" s="40"/>
      <c r="H219" s="41"/>
      <c r="I219" s="1"/>
    </row>
    <row r="220" spans="1:9">
      <c r="A220" s="70"/>
      <c r="B220" s="37"/>
      <c r="C220" s="1"/>
      <c r="D220" s="38"/>
      <c r="E220" s="39"/>
      <c r="F220" s="39"/>
      <c r="G220" s="40"/>
      <c r="H220" s="41"/>
      <c r="I220" s="1"/>
    </row>
    <row r="221" spans="1:9">
      <c r="A221" s="70"/>
      <c r="B221" s="37"/>
      <c r="C221" s="1"/>
      <c r="D221" s="38"/>
      <c r="E221" s="39"/>
      <c r="F221" s="39"/>
      <c r="G221" s="40"/>
      <c r="H221" s="41"/>
      <c r="I221" s="1"/>
    </row>
    <row r="222" spans="1:9">
      <c r="A222" s="70"/>
      <c r="B222" s="37"/>
      <c r="C222" s="1"/>
      <c r="D222" s="38"/>
      <c r="E222" s="39"/>
      <c r="F222" s="39"/>
      <c r="G222" s="40"/>
      <c r="H222" s="41"/>
      <c r="I222" s="1"/>
    </row>
    <row r="223" spans="1:9">
      <c r="A223" s="70"/>
      <c r="B223" s="37"/>
      <c r="C223" s="1"/>
      <c r="D223" s="38"/>
      <c r="E223" s="39"/>
      <c r="F223" s="39"/>
      <c r="G223" s="40"/>
      <c r="H223" s="41"/>
      <c r="I223" s="1"/>
    </row>
    <row r="224" spans="1:9">
      <c r="A224" s="70"/>
      <c r="B224" s="37"/>
      <c r="C224" s="1"/>
      <c r="D224" s="38"/>
      <c r="E224" s="39"/>
      <c r="F224" s="39"/>
      <c r="G224" s="40"/>
      <c r="H224" s="41"/>
      <c r="I224" s="1"/>
    </row>
    <row r="225" spans="1:9">
      <c r="A225" s="70"/>
      <c r="B225" s="37"/>
      <c r="C225" s="1"/>
      <c r="D225" s="38"/>
      <c r="E225" s="39"/>
      <c r="F225" s="39"/>
      <c r="G225" s="40"/>
      <c r="H225" s="41"/>
      <c r="I225" s="1"/>
    </row>
    <row r="226" spans="1:9">
      <c r="A226" s="70"/>
      <c r="B226" s="37"/>
      <c r="C226" s="1"/>
      <c r="D226" s="38"/>
      <c r="E226" s="39"/>
      <c r="F226" s="39"/>
      <c r="G226" s="40"/>
      <c r="H226" s="41"/>
      <c r="I226" s="1"/>
    </row>
    <row r="227" spans="1:9">
      <c r="A227" s="70"/>
      <c r="B227" s="37"/>
      <c r="C227" s="1"/>
      <c r="D227" s="38"/>
      <c r="E227" s="39"/>
      <c r="F227" s="39"/>
      <c r="G227" s="40"/>
      <c r="H227" s="41"/>
      <c r="I227" s="1"/>
    </row>
    <row r="228" spans="1:9">
      <c r="A228" s="70"/>
      <c r="B228" s="37"/>
      <c r="C228" s="1"/>
      <c r="D228" s="38"/>
      <c r="E228" s="39"/>
      <c r="F228" s="39"/>
      <c r="G228" s="40"/>
      <c r="H228" s="41"/>
      <c r="I228" s="1"/>
    </row>
    <row r="229" spans="1:9">
      <c r="A229" s="70"/>
      <c r="B229" s="37"/>
      <c r="C229" s="1"/>
      <c r="D229" s="38"/>
      <c r="E229" s="39"/>
      <c r="F229" s="39"/>
      <c r="G229" s="40"/>
      <c r="H229" s="41"/>
      <c r="I229" s="1"/>
    </row>
    <row r="230" spans="1:9">
      <c r="A230" s="70"/>
      <c r="B230" s="37"/>
      <c r="C230" s="1"/>
      <c r="D230" s="38"/>
      <c r="E230" s="39"/>
      <c r="F230" s="39"/>
      <c r="G230" s="40"/>
      <c r="H230" s="41"/>
      <c r="I230" s="1"/>
    </row>
    <row r="231" spans="1:9">
      <c r="A231" s="70"/>
      <c r="B231" s="37"/>
      <c r="C231" s="1"/>
      <c r="D231" s="38"/>
      <c r="E231" s="39"/>
      <c r="F231" s="39"/>
      <c r="G231" s="40"/>
      <c r="H231" s="41"/>
      <c r="I231" s="1"/>
    </row>
    <row r="232" spans="1:9">
      <c r="A232" s="70"/>
      <c r="B232" s="37"/>
      <c r="C232" s="1"/>
      <c r="D232" s="38"/>
      <c r="E232" s="39"/>
      <c r="F232" s="39"/>
      <c r="G232" s="40"/>
      <c r="H232" s="41"/>
      <c r="I232" s="1"/>
    </row>
    <row r="233" spans="1:9">
      <c r="A233" s="70"/>
      <c r="B233" s="37"/>
      <c r="C233" s="1"/>
      <c r="D233" s="38"/>
      <c r="E233" s="39"/>
      <c r="F233" s="39"/>
      <c r="G233" s="40"/>
      <c r="H233" s="41"/>
      <c r="I233" s="1"/>
    </row>
    <row r="234" spans="1:9">
      <c r="A234" s="70"/>
      <c r="B234" s="37"/>
      <c r="C234" s="1"/>
      <c r="D234" s="38"/>
      <c r="E234" s="39"/>
      <c r="F234" s="39"/>
      <c r="G234" s="40"/>
      <c r="H234" s="41"/>
      <c r="I234" s="1"/>
    </row>
    <row r="235" spans="1:9">
      <c r="A235" s="70"/>
      <c r="B235" s="37"/>
      <c r="C235" s="1"/>
      <c r="D235" s="38"/>
      <c r="E235" s="39"/>
      <c r="F235" s="39"/>
      <c r="G235" s="40"/>
      <c r="H235" s="41"/>
      <c r="I235" s="1"/>
    </row>
    <row r="236" spans="1:9">
      <c r="A236" s="70"/>
      <c r="B236" s="37"/>
      <c r="C236" s="1"/>
      <c r="D236" s="38"/>
      <c r="E236" s="39"/>
      <c r="F236" s="39"/>
      <c r="G236" s="40"/>
      <c r="H236" s="41"/>
      <c r="I236" s="1"/>
    </row>
    <row r="237" spans="1:9">
      <c r="A237" s="70"/>
      <c r="B237" s="37"/>
      <c r="C237" s="1"/>
      <c r="D237" s="38"/>
      <c r="E237" s="39"/>
      <c r="F237" s="39"/>
      <c r="G237" s="40"/>
      <c r="H237" s="41"/>
      <c r="I237" s="1"/>
    </row>
    <row r="238" spans="1:9">
      <c r="A238" s="70"/>
      <c r="B238" s="37"/>
      <c r="C238" s="1"/>
      <c r="D238" s="38"/>
      <c r="E238" s="39"/>
      <c r="F238" s="39"/>
      <c r="G238" s="40"/>
      <c r="H238" s="41"/>
      <c r="I238" s="1"/>
    </row>
    <row r="239" spans="1:9">
      <c r="A239" s="70"/>
      <c r="B239" s="37"/>
      <c r="C239" s="1"/>
      <c r="D239" s="38"/>
      <c r="E239" s="39"/>
      <c r="F239" s="39"/>
      <c r="G239" s="40"/>
      <c r="H239" s="41"/>
      <c r="I239" s="1"/>
    </row>
    <row r="240" spans="1:9">
      <c r="A240" s="70"/>
      <c r="B240" s="37"/>
      <c r="C240" s="1"/>
      <c r="D240" s="38"/>
      <c r="E240" s="39"/>
      <c r="F240" s="39"/>
      <c r="G240" s="40"/>
      <c r="H240" s="41"/>
      <c r="I240" s="1"/>
    </row>
    <row r="241" spans="1:9">
      <c r="A241" s="70"/>
      <c r="B241" s="37"/>
      <c r="C241" s="1"/>
      <c r="D241" s="38"/>
      <c r="E241" s="39"/>
      <c r="F241" s="39"/>
      <c r="G241" s="40"/>
      <c r="H241" s="41"/>
      <c r="I241" s="1"/>
    </row>
    <row r="242" spans="1:9">
      <c r="A242" s="70"/>
      <c r="B242" s="37"/>
      <c r="C242" s="1"/>
      <c r="D242" s="38"/>
      <c r="E242" s="39"/>
      <c r="F242" s="39"/>
      <c r="G242" s="40"/>
      <c r="H242" s="41"/>
      <c r="I242" s="1"/>
    </row>
    <row r="243" spans="1:9">
      <c r="A243" s="70"/>
      <c r="B243" s="37"/>
      <c r="C243" s="1"/>
      <c r="D243" s="38"/>
      <c r="E243" s="39"/>
      <c r="F243" s="39"/>
      <c r="G243" s="40"/>
      <c r="H243" s="41"/>
      <c r="I243" s="1"/>
    </row>
    <row r="244" spans="1:9">
      <c r="A244" s="70"/>
      <c r="B244" s="37"/>
      <c r="C244" s="1"/>
      <c r="D244" s="38"/>
      <c r="E244" s="39"/>
      <c r="F244" s="39"/>
      <c r="G244" s="40"/>
      <c r="H244" s="41"/>
      <c r="I244" s="1"/>
    </row>
    <row r="245" spans="1:9">
      <c r="A245" s="70"/>
      <c r="B245" s="37"/>
      <c r="C245" s="1"/>
      <c r="D245" s="38"/>
      <c r="E245" s="39"/>
      <c r="F245" s="39"/>
      <c r="G245" s="40"/>
      <c r="H245" s="41"/>
      <c r="I245" s="1"/>
    </row>
    <row r="246" spans="1:9">
      <c r="A246" s="70"/>
      <c r="B246" s="37"/>
      <c r="C246" s="1"/>
      <c r="D246" s="38"/>
      <c r="E246" s="39"/>
      <c r="F246" s="39"/>
      <c r="G246" s="40"/>
      <c r="H246" s="41"/>
      <c r="I246" s="1"/>
    </row>
    <row r="247" spans="1:9">
      <c r="A247" s="70"/>
      <c r="B247" s="37"/>
      <c r="C247" s="1"/>
      <c r="D247" s="38"/>
      <c r="E247" s="39"/>
      <c r="F247" s="39"/>
      <c r="G247" s="40"/>
      <c r="H247" s="41"/>
      <c r="I247" s="1"/>
    </row>
    <row r="248" spans="1:9">
      <c r="A248" s="70"/>
      <c r="B248" s="37"/>
      <c r="C248" s="1"/>
      <c r="D248" s="38"/>
      <c r="E248" s="39"/>
      <c r="F248" s="39"/>
      <c r="G248" s="40"/>
      <c r="H248" s="41"/>
      <c r="I248" s="1"/>
    </row>
    <row r="249" spans="1:9">
      <c r="A249" s="70"/>
      <c r="B249" s="37"/>
      <c r="C249" s="1"/>
      <c r="D249" s="38"/>
      <c r="E249" s="39"/>
      <c r="F249" s="39"/>
      <c r="G249" s="40"/>
      <c r="H249" s="41"/>
      <c r="I249" s="1"/>
    </row>
    <row r="250" spans="1:9">
      <c r="A250" s="70"/>
      <c r="B250" s="37"/>
      <c r="C250" s="1"/>
      <c r="D250" s="38"/>
      <c r="E250" s="39"/>
      <c r="F250" s="39"/>
      <c r="G250" s="40"/>
      <c r="H250" s="41"/>
      <c r="I250" s="1"/>
    </row>
    <row r="251" spans="1:9">
      <c r="A251" s="70"/>
      <c r="B251" s="37"/>
      <c r="C251" s="1"/>
      <c r="D251" s="38"/>
      <c r="E251" s="39"/>
      <c r="F251" s="39"/>
      <c r="G251" s="40"/>
      <c r="H251" s="41"/>
      <c r="I251" s="1"/>
    </row>
    <row r="252" spans="1:9">
      <c r="A252" s="70"/>
      <c r="B252" s="37"/>
      <c r="C252" s="1"/>
      <c r="D252" s="38"/>
      <c r="E252" s="39"/>
      <c r="F252" s="39"/>
      <c r="G252" s="40"/>
      <c r="H252" s="41"/>
      <c r="I252" s="1"/>
    </row>
    <row r="253" spans="1:9">
      <c r="A253" s="70"/>
      <c r="B253" s="37"/>
      <c r="C253" s="1"/>
      <c r="D253" s="38"/>
      <c r="E253" s="39"/>
      <c r="F253" s="39"/>
      <c r="G253" s="40"/>
      <c r="H253" s="41"/>
      <c r="I253" s="1"/>
    </row>
    <row r="254" spans="1:9">
      <c r="A254" s="70"/>
      <c r="B254" s="37"/>
      <c r="C254" s="1"/>
      <c r="D254" s="38"/>
      <c r="E254" s="39"/>
      <c r="F254" s="39"/>
      <c r="G254" s="40"/>
      <c r="H254" s="41"/>
      <c r="I254" s="1"/>
    </row>
    <row r="255" spans="1:9">
      <c r="A255" s="70"/>
      <c r="B255" s="37"/>
      <c r="C255" s="1"/>
      <c r="D255" s="38"/>
      <c r="E255" s="39"/>
      <c r="F255" s="39"/>
      <c r="G255" s="40"/>
      <c r="H255" s="41"/>
      <c r="I255" s="1"/>
    </row>
    <row r="256" spans="1:9">
      <c r="A256" s="70"/>
      <c r="B256" s="37"/>
      <c r="C256" s="1"/>
      <c r="D256" s="38"/>
      <c r="E256" s="39"/>
      <c r="F256" s="39"/>
      <c r="G256" s="40"/>
      <c r="H256" s="41"/>
      <c r="I256" s="1"/>
    </row>
    <row r="257" spans="1:9">
      <c r="A257" s="70"/>
      <c r="B257" s="37"/>
      <c r="C257" s="1"/>
      <c r="D257" s="38"/>
      <c r="E257" s="39"/>
      <c r="F257" s="39"/>
      <c r="G257" s="40"/>
      <c r="H257" s="41"/>
      <c r="I257" s="1"/>
    </row>
    <row r="258" spans="1:9">
      <c r="A258" s="70"/>
      <c r="B258" s="37"/>
      <c r="C258" s="1"/>
      <c r="D258" s="38"/>
      <c r="E258" s="39"/>
      <c r="F258" s="39"/>
      <c r="G258" s="40"/>
      <c r="H258" s="41"/>
      <c r="I258" s="1"/>
    </row>
    <row r="259" spans="1:9">
      <c r="A259" s="70"/>
      <c r="B259" s="37"/>
      <c r="C259" s="1"/>
      <c r="D259" s="38"/>
      <c r="E259" s="39"/>
      <c r="F259" s="39"/>
      <c r="G259" s="40"/>
      <c r="H259" s="41"/>
      <c r="I259" s="1"/>
    </row>
    <row r="260" spans="1:9">
      <c r="A260" s="70"/>
      <c r="B260" s="37"/>
      <c r="C260" s="1"/>
      <c r="D260" s="38"/>
      <c r="E260" s="39"/>
      <c r="F260" s="39"/>
      <c r="G260" s="40"/>
      <c r="H260" s="41"/>
      <c r="I260" s="1"/>
    </row>
    <row r="261" spans="1:9">
      <c r="A261" s="70"/>
      <c r="B261" s="37"/>
      <c r="C261" s="1"/>
      <c r="D261" s="38"/>
      <c r="E261" s="39"/>
      <c r="F261" s="39"/>
      <c r="G261" s="40"/>
      <c r="H261" s="41"/>
      <c r="I261" s="1"/>
    </row>
    <row r="262" spans="1:9">
      <c r="A262" s="70"/>
      <c r="B262" s="37"/>
      <c r="C262" s="1"/>
      <c r="D262" s="38"/>
      <c r="E262" s="39"/>
      <c r="F262" s="39"/>
      <c r="G262" s="40"/>
      <c r="H262" s="41"/>
      <c r="I262" s="1"/>
    </row>
    <row r="263" spans="1:9">
      <c r="A263" s="70"/>
      <c r="B263" s="37"/>
      <c r="C263" s="1"/>
      <c r="D263" s="38"/>
      <c r="E263" s="39"/>
      <c r="F263" s="39"/>
      <c r="G263" s="40"/>
      <c r="H263" s="41"/>
      <c r="I263" s="1"/>
    </row>
    <row r="264" spans="1:9">
      <c r="A264" s="70"/>
      <c r="B264" s="37"/>
      <c r="C264" s="1"/>
      <c r="D264" s="38"/>
      <c r="E264" s="39"/>
      <c r="F264" s="39"/>
      <c r="G264" s="40"/>
      <c r="H264" s="41"/>
      <c r="I264" s="1"/>
    </row>
    <row r="265" spans="1:9">
      <c r="A265" s="70"/>
      <c r="B265" s="37"/>
      <c r="C265" s="1"/>
      <c r="D265" s="38"/>
      <c r="E265" s="39"/>
      <c r="F265" s="39"/>
      <c r="G265" s="40"/>
      <c r="H265" s="41"/>
      <c r="I265" s="1"/>
    </row>
    <row r="266" spans="1:9">
      <c r="A266" s="70"/>
      <c r="B266" s="37"/>
      <c r="C266" s="1"/>
      <c r="D266" s="38"/>
      <c r="E266" s="39"/>
      <c r="F266" s="39"/>
      <c r="G266" s="40"/>
      <c r="H266" s="41"/>
      <c r="I266" s="1"/>
    </row>
    <row r="267" spans="1:9">
      <c r="A267" s="70"/>
      <c r="B267" s="37"/>
      <c r="C267" s="1"/>
      <c r="D267" s="38"/>
      <c r="E267" s="39"/>
      <c r="F267" s="39"/>
      <c r="G267" s="40"/>
      <c r="H267" s="41"/>
      <c r="I267" s="1"/>
    </row>
    <row r="268" spans="1:9">
      <c r="A268" s="70"/>
      <c r="B268" s="37"/>
      <c r="C268" s="1"/>
      <c r="D268" s="38"/>
      <c r="E268" s="39"/>
      <c r="F268" s="39"/>
      <c r="G268" s="40"/>
      <c r="H268" s="41"/>
      <c r="I268" s="1"/>
    </row>
    <row r="269" spans="1:9">
      <c r="A269" s="70"/>
      <c r="B269" s="37"/>
      <c r="C269" s="1"/>
      <c r="D269" s="38"/>
      <c r="E269" s="39"/>
      <c r="F269" s="39"/>
      <c r="G269" s="40"/>
      <c r="H269" s="41"/>
      <c r="I269" s="1"/>
    </row>
  </sheetData>
  <mergeCells count="17">
    <mergeCell ref="D61:E61"/>
    <mergeCell ref="B6:I6"/>
    <mergeCell ref="D63:E63"/>
    <mergeCell ref="A1:I1"/>
    <mergeCell ref="B2:I2"/>
    <mergeCell ref="B3:I3"/>
    <mergeCell ref="G7:G8"/>
    <mergeCell ref="I7:I8"/>
    <mergeCell ref="A7:A8"/>
    <mergeCell ref="B4:I4"/>
    <mergeCell ref="B5:I5"/>
    <mergeCell ref="B7:B8"/>
    <mergeCell ref="H7:H8"/>
    <mergeCell ref="D7:D8"/>
    <mergeCell ref="C7:C8"/>
    <mergeCell ref="E7:E8"/>
    <mergeCell ref="F7:F8"/>
  </mergeCells>
  <printOptions horizontalCentered="1" verticalCentered="1"/>
  <pageMargins left="0.19685039370078741" right="0.19685039370078741" top="0.19685039370078741" bottom="0.19685039370078741" header="0" footer="0"/>
  <pageSetup paperSize="9" scale="63" orientation="portrait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Zeros="0" tabSelected="1" view="pageBreakPreview" zoomScale="70" zoomScaleNormal="55" zoomScaleSheetLayoutView="70" workbookViewId="0">
      <selection activeCell="B7" sqref="B7:B8"/>
    </sheetView>
  </sheetViews>
  <sheetFormatPr defaultRowHeight="14.25"/>
  <cols>
    <col min="1" max="1" width="9.5" style="125" customWidth="1"/>
    <col min="2" max="2" width="42.8984375" style="51" customWidth="1"/>
    <col min="3" max="3" width="17.796875" style="51" customWidth="1"/>
    <col min="4" max="4" width="13.8984375" style="52" bestFit="1" customWidth="1"/>
    <col min="5" max="5" width="12.5" style="53" bestFit="1" customWidth="1"/>
    <col min="6" max="6" width="14.09765625" style="53" bestFit="1" customWidth="1"/>
    <col min="7" max="7" width="14.09765625" style="53" customWidth="1"/>
    <col min="8" max="8" width="13.19921875" style="53" bestFit="1" customWidth="1"/>
    <col min="9" max="9" width="14.59765625" style="48" bestFit="1" customWidth="1"/>
    <col min="10" max="239" width="8.796875" style="48"/>
    <col min="240" max="240" width="4.8984375" style="48" customWidth="1"/>
    <col min="241" max="241" width="17.3984375" style="48" customWidth="1"/>
    <col min="242" max="242" width="6.59765625" style="48" customWidth="1"/>
    <col min="243" max="243" width="12.8984375" style="48" customWidth="1"/>
    <col min="244" max="263" width="11.69921875" style="48" customWidth="1"/>
    <col min="264" max="264" width="6.3984375" style="48" customWidth="1"/>
    <col min="265" max="265" width="15.09765625" style="48" customWidth="1"/>
    <col min="266" max="495" width="8.796875" style="48"/>
    <col min="496" max="496" width="4.8984375" style="48" customWidth="1"/>
    <col min="497" max="497" width="17.3984375" style="48" customWidth="1"/>
    <col min="498" max="498" width="6.59765625" style="48" customWidth="1"/>
    <col min="499" max="499" width="12.8984375" style="48" customWidth="1"/>
    <col min="500" max="519" width="11.69921875" style="48" customWidth="1"/>
    <col min="520" max="520" width="6.3984375" style="48" customWidth="1"/>
    <col min="521" max="521" width="15.09765625" style="48" customWidth="1"/>
    <col min="522" max="751" width="8.796875" style="48"/>
    <col min="752" max="752" width="4.8984375" style="48" customWidth="1"/>
    <col min="753" max="753" width="17.3984375" style="48" customWidth="1"/>
    <col min="754" max="754" width="6.59765625" style="48" customWidth="1"/>
    <col min="755" max="755" width="12.8984375" style="48" customWidth="1"/>
    <col min="756" max="775" width="11.69921875" style="48" customWidth="1"/>
    <col min="776" max="776" width="6.3984375" style="48" customWidth="1"/>
    <col min="777" max="777" width="15.09765625" style="48" customWidth="1"/>
    <col min="778" max="1007" width="8.796875" style="48"/>
    <col min="1008" max="1008" width="4.8984375" style="48" customWidth="1"/>
    <col min="1009" max="1009" width="17.3984375" style="48" customWidth="1"/>
    <col min="1010" max="1010" width="6.59765625" style="48" customWidth="1"/>
    <col min="1011" max="1011" width="12.8984375" style="48" customWidth="1"/>
    <col min="1012" max="1031" width="11.69921875" style="48" customWidth="1"/>
    <col min="1032" max="1032" width="6.3984375" style="48" customWidth="1"/>
    <col min="1033" max="1033" width="15.09765625" style="48" customWidth="1"/>
    <col min="1034" max="1263" width="8.796875" style="48"/>
    <col min="1264" max="1264" width="4.8984375" style="48" customWidth="1"/>
    <col min="1265" max="1265" width="17.3984375" style="48" customWidth="1"/>
    <col min="1266" max="1266" width="6.59765625" style="48" customWidth="1"/>
    <col min="1267" max="1267" width="12.8984375" style="48" customWidth="1"/>
    <col min="1268" max="1287" width="11.69921875" style="48" customWidth="1"/>
    <col min="1288" max="1288" width="6.3984375" style="48" customWidth="1"/>
    <col min="1289" max="1289" width="15.09765625" style="48" customWidth="1"/>
    <col min="1290" max="1519" width="8.796875" style="48"/>
    <col min="1520" max="1520" width="4.8984375" style="48" customWidth="1"/>
    <col min="1521" max="1521" width="17.3984375" style="48" customWidth="1"/>
    <col min="1522" max="1522" width="6.59765625" style="48" customWidth="1"/>
    <col min="1523" max="1523" width="12.8984375" style="48" customWidth="1"/>
    <col min="1524" max="1543" width="11.69921875" style="48" customWidth="1"/>
    <col min="1544" max="1544" width="6.3984375" style="48" customWidth="1"/>
    <col min="1545" max="1545" width="15.09765625" style="48" customWidth="1"/>
    <col min="1546" max="1775" width="8.796875" style="48"/>
    <col min="1776" max="1776" width="4.8984375" style="48" customWidth="1"/>
    <col min="1777" max="1777" width="17.3984375" style="48" customWidth="1"/>
    <col min="1778" max="1778" width="6.59765625" style="48" customWidth="1"/>
    <col min="1779" max="1779" width="12.8984375" style="48" customWidth="1"/>
    <col min="1780" max="1799" width="11.69921875" style="48" customWidth="1"/>
    <col min="1800" max="1800" width="6.3984375" style="48" customWidth="1"/>
    <col min="1801" max="1801" width="15.09765625" style="48" customWidth="1"/>
    <col min="1802" max="2031" width="8.796875" style="48"/>
    <col min="2032" max="2032" width="4.8984375" style="48" customWidth="1"/>
    <col min="2033" max="2033" width="17.3984375" style="48" customWidth="1"/>
    <col min="2034" max="2034" width="6.59765625" style="48" customWidth="1"/>
    <col min="2035" max="2035" width="12.8984375" style="48" customWidth="1"/>
    <col min="2036" max="2055" width="11.69921875" style="48" customWidth="1"/>
    <col min="2056" max="2056" width="6.3984375" style="48" customWidth="1"/>
    <col min="2057" max="2057" width="15.09765625" style="48" customWidth="1"/>
    <col min="2058" max="2287" width="8.796875" style="48"/>
    <col min="2288" max="2288" width="4.8984375" style="48" customWidth="1"/>
    <col min="2289" max="2289" width="17.3984375" style="48" customWidth="1"/>
    <col min="2290" max="2290" width="6.59765625" style="48" customWidth="1"/>
    <col min="2291" max="2291" width="12.8984375" style="48" customWidth="1"/>
    <col min="2292" max="2311" width="11.69921875" style="48" customWidth="1"/>
    <col min="2312" max="2312" width="6.3984375" style="48" customWidth="1"/>
    <col min="2313" max="2313" width="15.09765625" style="48" customWidth="1"/>
    <col min="2314" max="2543" width="8.796875" style="48"/>
    <col min="2544" max="2544" width="4.8984375" style="48" customWidth="1"/>
    <col min="2545" max="2545" width="17.3984375" style="48" customWidth="1"/>
    <col min="2546" max="2546" width="6.59765625" style="48" customWidth="1"/>
    <col min="2547" max="2547" width="12.8984375" style="48" customWidth="1"/>
    <col min="2548" max="2567" width="11.69921875" style="48" customWidth="1"/>
    <col min="2568" max="2568" width="6.3984375" style="48" customWidth="1"/>
    <col min="2569" max="2569" width="15.09765625" style="48" customWidth="1"/>
    <col min="2570" max="2799" width="8.796875" style="48"/>
    <col min="2800" max="2800" width="4.8984375" style="48" customWidth="1"/>
    <col min="2801" max="2801" width="17.3984375" style="48" customWidth="1"/>
    <col min="2802" max="2802" width="6.59765625" style="48" customWidth="1"/>
    <col min="2803" max="2803" width="12.8984375" style="48" customWidth="1"/>
    <col min="2804" max="2823" width="11.69921875" style="48" customWidth="1"/>
    <col min="2824" max="2824" width="6.3984375" style="48" customWidth="1"/>
    <col min="2825" max="2825" width="15.09765625" style="48" customWidth="1"/>
    <col min="2826" max="3055" width="8.796875" style="48"/>
    <col min="3056" max="3056" width="4.8984375" style="48" customWidth="1"/>
    <col min="3057" max="3057" width="17.3984375" style="48" customWidth="1"/>
    <col min="3058" max="3058" width="6.59765625" style="48" customWidth="1"/>
    <col min="3059" max="3059" width="12.8984375" style="48" customWidth="1"/>
    <col min="3060" max="3079" width="11.69921875" style="48" customWidth="1"/>
    <col min="3080" max="3080" width="6.3984375" style="48" customWidth="1"/>
    <col min="3081" max="3081" width="15.09765625" style="48" customWidth="1"/>
    <col min="3082" max="3311" width="8.796875" style="48"/>
    <col min="3312" max="3312" width="4.8984375" style="48" customWidth="1"/>
    <col min="3313" max="3313" width="17.3984375" style="48" customWidth="1"/>
    <col min="3314" max="3314" width="6.59765625" style="48" customWidth="1"/>
    <col min="3315" max="3315" width="12.8984375" style="48" customWidth="1"/>
    <col min="3316" max="3335" width="11.69921875" style="48" customWidth="1"/>
    <col min="3336" max="3336" width="6.3984375" style="48" customWidth="1"/>
    <col min="3337" max="3337" width="15.09765625" style="48" customWidth="1"/>
    <col min="3338" max="3567" width="8.796875" style="48"/>
    <col min="3568" max="3568" width="4.8984375" style="48" customWidth="1"/>
    <col min="3569" max="3569" width="17.3984375" style="48" customWidth="1"/>
    <col min="3570" max="3570" width="6.59765625" style="48" customWidth="1"/>
    <col min="3571" max="3571" width="12.8984375" style="48" customWidth="1"/>
    <col min="3572" max="3591" width="11.69921875" style="48" customWidth="1"/>
    <col min="3592" max="3592" width="6.3984375" style="48" customWidth="1"/>
    <col min="3593" max="3593" width="15.09765625" style="48" customWidth="1"/>
    <col min="3594" max="3823" width="8.796875" style="48"/>
    <col min="3824" max="3824" width="4.8984375" style="48" customWidth="1"/>
    <col min="3825" max="3825" width="17.3984375" style="48" customWidth="1"/>
    <col min="3826" max="3826" width="6.59765625" style="48" customWidth="1"/>
    <col min="3827" max="3827" width="12.8984375" style="48" customWidth="1"/>
    <col min="3828" max="3847" width="11.69921875" style="48" customWidth="1"/>
    <col min="3848" max="3848" width="6.3984375" style="48" customWidth="1"/>
    <col min="3849" max="3849" width="15.09765625" style="48" customWidth="1"/>
    <col min="3850" max="4079" width="8.796875" style="48"/>
    <col min="4080" max="4080" width="4.8984375" style="48" customWidth="1"/>
    <col min="4081" max="4081" width="17.3984375" style="48" customWidth="1"/>
    <col min="4082" max="4082" width="6.59765625" style="48" customWidth="1"/>
    <col min="4083" max="4083" width="12.8984375" style="48" customWidth="1"/>
    <col min="4084" max="4103" width="11.69921875" style="48" customWidth="1"/>
    <col min="4104" max="4104" width="6.3984375" style="48" customWidth="1"/>
    <col min="4105" max="4105" width="15.09765625" style="48" customWidth="1"/>
    <col min="4106" max="4335" width="8.796875" style="48"/>
    <col min="4336" max="4336" width="4.8984375" style="48" customWidth="1"/>
    <col min="4337" max="4337" width="17.3984375" style="48" customWidth="1"/>
    <col min="4338" max="4338" width="6.59765625" style="48" customWidth="1"/>
    <col min="4339" max="4339" width="12.8984375" style="48" customWidth="1"/>
    <col min="4340" max="4359" width="11.69921875" style="48" customWidth="1"/>
    <col min="4360" max="4360" width="6.3984375" style="48" customWidth="1"/>
    <col min="4361" max="4361" width="15.09765625" style="48" customWidth="1"/>
    <col min="4362" max="4591" width="8.796875" style="48"/>
    <col min="4592" max="4592" width="4.8984375" style="48" customWidth="1"/>
    <col min="4593" max="4593" width="17.3984375" style="48" customWidth="1"/>
    <col min="4594" max="4594" width="6.59765625" style="48" customWidth="1"/>
    <col min="4595" max="4595" width="12.8984375" style="48" customWidth="1"/>
    <col min="4596" max="4615" width="11.69921875" style="48" customWidth="1"/>
    <col min="4616" max="4616" width="6.3984375" style="48" customWidth="1"/>
    <col min="4617" max="4617" width="15.09765625" style="48" customWidth="1"/>
    <col min="4618" max="4847" width="8.796875" style="48"/>
    <col min="4848" max="4848" width="4.8984375" style="48" customWidth="1"/>
    <col min="4849" max="4849" width="17.3984375" style="48" customWidth="1"/>
    <col min="4850" max="4850" width="6.59765625" style="48" customWidth="1"/>
    <col min="4851" max="4851" width="12.8984375" style="48" customWidth="1"/>
    <col min="4852" max="4871" width="11.69921875" style="48" customWidth="1"/>
    <col min="4872" max="4872" width="6.3984375" style="48" customWidth="1"/>
    <col min="4873" max="4873" width="15.09765625" style="48" customWidth="1"/>
    <col min="4874" max="5103" width="8.796875" style="48"/>
    <col min="5104" max="5104" width="4.8984375" style="48" customWidth="1"/>
    <col min="5105" max="5105" width="17.3984375" style="48" customWidth="1"/>
    <col min="5106" max="5106" width="6.59765625" style="48" customWidth="1"/>
    <col min="5107" max="5107" width="12.8984375" style="48" customWidth="1"/>
    <col min="5108" max="5127" width="11.69921875" style="48" customWidth="1"/>
    <col min="5128" max="5128" width="6.3984375" style="48" customWidth="1"/>
    <col min="5129" max="5129" width="15.09765625" style="48" customWidth="1"/>
    <col min="5130" max="5359" width="8.796875" style="48"/>
    <col min="5360" max="5360" width="4.8984375" style="48" customWidth="1"/>
    <col min="5361" max="5361" width="17.3984375" style="48" customWidth="1"/>
    <col min="5362" max="5362" width="6.59765625" style="48" customWidth="1"/>
    <col min="5363" max="5363" width="12.8984375" style="48" customWidth="1"/>
    <col min="5364" max="5383" width="11.69921875" style="48" customWidth="1"/>
    <col min="5384" max="5384" width="6.3984375" style="48" customWidth="1"/>
    <col min="5385" max="5385" width="15.09765625" style="48" customWidth="1"/>
    <col min="5386" max="5615" width="8.796875" style="48"/>
    <col min="5616" max="5616" width="4.8984375" style="48" customWidth="1"/>
    <col min="5617" max="5617" width="17.3984375" style="48" customWidth="1"/>
    <col min="5618" max="5618" width="6.59765625" style="48" customWidth="1"/>
    <col min="5619" max="5619" width="12.8984375" style="48" customWidth="1"/>
    <col min="5620" max="5639" width="11.69921875" style="48" customWidth="1"/>
    <col min="5640" max="5640" width="6.3984375" style="48" customWidth="1"/>
    <col min="5641" max="5641" width="15.09765625" style="48" customWidth="1"/>
    <col min="5642" max="5871" width="8.796875" style="48"/>
    <col min="5872" max="5872" width="4.8984375" style="48" customWidth="1"/>
    <col min="5873" max="5873" width="17.3984375" style="48" customWidth="1"/>
    <col min="5874" max="5874" width="6.59765625" style="48" customWidth="1"/>
    <col min="5875" max="5875" width="12.8984375" style="48" customWidth="1"/>
    <col min="5876" max="5895" width="11.69921875" style="48" customWidth="1"/>
    <col min="5896" max="5896" width="6.3984375" style="48" customWidth="1"/>
    <col min="5897" max="5897" width="15.09765625" style="48" customWidth="1"/>
    <col min="5898" max="6127" width="8.796875" style="48"/>
    <col min="6128" max="6128" width="4.8984375" style="48" customWidth="1"/>
    <col min="6129" max="6129" width="17.3984375" style="48" customWidth="1"/>
    <col min="6130" max="6130" width="6.59765625" style="48" customWidth="1"/>
    <col min="6131" max="6131" width="12.8984375" style="48" customWidth="1"/>
    <col min="6132" max="6151" width="11.69921875" style="48" customWidth="1"/>
    <col min="6152" max="6152" width="6.3984375" style="48" customWidth="1"/>
    <col min="6153" max="6153" width="15.09765625" style="48" customWidth="1"/>
    <col min="6154" max="6383" width="8.796875" style="48"/>
    <col min="6384" max="6384" width="4.8984375" style="48" customWidth="1"/>
    <col min="6385" max="6385" width="17.3984375" style="48" customWidth="1"/>
    <col min="6386" max="6386" width="6.59765625" style="48" customWidth="1"/>
    <col min="6387" max="6387" width="12.8984375" style="48" customWidth="1"/>
    <col min="6388" max="6407" width="11.69921875" style="48" customWidth="1"/>
    <col min="6408" max="6408" width="6.3984375" style="48" customWidth="1"/>
    <col min="6409" max="6409" width="15.09765625" style="48" customWidth="1"/>
    <col min="6410" max="6639" width="8.796875" style="48"/>
    <col min="6640" max="6640" width="4.8984375" style="48" customWidth="1"/>
    <col min="6641" max="6641" width="17.3984375" style="48" customWidth="1"/>
    <col min="6642" max="6642" width="6.59765625" style="48" customWidth="1"/>
    <col min="6643" max="6643" width="12.8984375" style="48" customWidth="1"/>
    <col min="6644" max="6663" width="11.69921875" style="48" customWidth="1"/>
    <col min="6664" max="6664" width="6.3984375" style="48" customWidth="1"/>
    <col min="6665" max="6665" width="15.09765625" style="48" customWidth="1"/>
    <col min="6666" max="6895" width="8.796875" style="48"/>
    <col min="6896" max="6896" width="4.8984375" style="48" customWidth="1"/>
    <col min="6897" max="6897" width="17.3984375" style="48" customWidth="1"/>
    <col min="6898" max="6898" width="6.59765625" style="48" customWidth="1"/>
    <col min="6899" max="6899" width="12.8984375" style="48" customWidth="1"/>
    <col min="6900" max="6919" width="11.69921875" style="48" customWidth="1"/>
    <col min="6920" max="6920" width="6.3984375" style="48" customWidth="1"/>
    <col min="6921" max="6921" width="15.09765625" style="48" customWidth="1"/>
    <col min="6922" max="7151" width="8.796875" style="48"/>
    <col min="7152" max="7152" width="4.8984375" style="48" customWidth="1"/>
    <col min="7153" max="7153" width="17.3984375" style="48" customWidth="1"/>
    <col min="7154" max="7154" width="6.59765625" style="48" customWidth="1"/>
    <col min="7155" max="7155" width="12.8984375" style="48" customWidth="1"/>
    <col min="7156" max="7175" width="11.69921875" style="48" customWidth="1"/>
    <col min="7176" max="7176" width="6.3984375" style="48" customWidth="1"/>
    <col min="7177" max="7177" width="15.09765625" style="48" customWidth="1"/>
    <col min="7178" max="7407" width="8.796875" style="48"/>
    <col min="7408" max="7408" width="4.8984375" style="48" customWidth="1"/>
    <col min="7409" max="7409" width="17.3984375" style="48" customWidth="1"/>
    <col min="7410" max="7410" width="6.59765625" style="48" customWidth="1"/>
    <col min="7411" max="7411" width="12.8984375" style="48" customWidth="1"/>
    <col min="7412" max="7431" width="11.69921875" style="48" customWidth="1"/>
    <col min="7432" max="7432" width="6.3984375" style="48" customWidth="1"/>
    <col min="7433" max="7433" width="15.09765625" style="48" customWidth="1"/>
    <col min="7434" max="7663" width="8.796875" style="48"/>
    <col min="7664" max="7664" width="4.8984375" style="48" customWidth="1"/>
    <col min="7665" max="7665" width="17.3984375" style="48" customWidth="1"/>
    <col min="7666" max="7666" width="6.59765625" style="48" customWidth="1"/>
    <col min="7667" max="7667" width="12.8984375" style="48" customWidth="1"/>
    <col min="7668" max="7687" width="11.69921875" style="48" customWidth="1"/>
    <col min="7688" max="7688" width="6.3984375" style="48" customWidth="1"/>
    <col min="7689" max="7689" width="15.09765625" style="48" customWidth="1"/>
    <col min="7690" max="7919" width="8.796875" style="48"/>
    <col min="7920" max="7920" width="4.8984375" style="48" customWidth="1"/>
    <col min="7921" max="7921" width="17.3984375" style="48" customWidth="1"/>
    <col min="7922" max="7922" width="6.59765625" style="48" customWidth="1"/>
    <col min="7923" max="7923" width="12.8984375" style="48" customWidth="1"/>
    <col min="7924" max="7943" width="11.69921875" style="48" customWidth="1"/>
    <col min="7944" max="7944" width="6.3984375" style="48" customWidth="1"/>
    <col min="7945" max="7945" width="15.09765625" style="48" customWidth="1"/>
    <col min="7946" max="8175" width="8.796875" style="48"/>
    <col min="8176" max="8176" width="4.8984375" style="48" customWidth="1"/>
    <col min="8177" max="8177" width="17.3984375" style="48" customWidth="1"/>
    <col min="8178" max="8178" width="6.59765625" style="48" customWidth="1"/>
    <col min="8179" max="8179" width="12.8984375" style="48" customWidth="1"/>
    <col min="8180" max="8199" width="11.69921875" style="48" customWidth="1"/>
    <col min="8200" max="8200" width="6.3984375" style="48" customWidth="1"/>
    <col min="8201" max="8201" width="15.09765625" style="48" customWidth="1"/>
    <col min="8202" max="8431" width="8.796875" style="48"/>
    <col min="8432" max="8432" width="4.8984375" style="48" customWidth="1"/>
    <col min="8433" max="8433" width="17.3984375" style="48" customWidth="1"/>
    <col min="8434" max="8434" width="6.59765625" style="48" customWidth="1"/>
    <col min="8435" max="8435" width="12.8984375" style="48" customWidth="1"/>
    <col min="8436" max="8455" width="11.69921875" style="48" customWidth="1"/>
    <col min="8456" max="8456" width="6.3984375" style="48" customWidth="1"/>
    <col min="8457" max="8457" width="15.09765625" style="48" customWidth="1"/>
    <col min="8458" max="8687" width="8.796875" style="48"/>
    <col min="8688" max="8688" width="4.8984375" style="48" customWidth="1"/>
    <col min="8689" max="8689" width="17.3984375" style="48" customWidth="1"/>
    <col min="8690" max="8690" width="6.59765625" style="48" customWidth="1"/>
    <col min="8691" max="8691" width="12.8984375" style="48" customWidth="1"/>
    <col min="8692" max="8711" width="11.69921875" style="48" customWidth="1"/>
    <col min="8712" max="8712" width="6.3984375" style="48" customWidth="1"/>
    <col min="8713" max="8713" width="15.09765625" style="48" customWidth="1"/>
    <col min="8714" max="8943" width="8.796875" style="48"/>
    <col min="8944" max="8944" width="4.8984375" style="48" customWidth="1"/>
    <col min="8945" max="8945" width="17.3984375" style="48" customWidth="1"/>
    <col min="8946" max="8946" width="6.59765625" style="48" customWidth="1"/>
    <col min="8947" max="8947" width="12.8984375" style="48" customWidth="1"/>
    <col min="8948" max="8967" width="11.69921875" style="48" customWidth="1"/>
    <col min="8968" max="8968" width="6.3984375" style="48" customWidth="1"/>
    <col min="8969" max="8969" width="15.09765625" style="48" customWidth="1"/>
    <col min="8970" max="9199" width="8.796875" style="48"/>
    <col min="9200" max="9200" width="4.8984375" style="48" customWidth="1"/>
    <col min="9201" max="9201" width="17.3984375" style="48" customWidth="1"/>
    <col min="9202" max="9202" width="6.59765625" style="48" customWidth="1"/>
    <col min="9203" max="9203" width="12.8984375" style="48" customWidth="1"/>
    <col min="9204" max="9223" width="11.69921875" style="48" customWidth="1"/>
    <col min="9224" max="9224" width="6.3984375" style="48" customWidth="1"/>
    <col min="9225" max="9225" width="15.09765625" style="48" customWidth="1"/>
    <col min="9226" max="9455" width="8.796875" style="48"/>
    <col min="9456" max="9456" width="4.8984375" style="48" customWidth="1"/>
    <col min="9457" max="9457" width="17.3984375" style="48" customWidth="1"/>
    <col min="9458" max="9458" width="6.59765625" style="48" customWidth="1"/>
    <col min="9459" max="9459" width="12.8984375" style="48" customWidth="1"/>
    <col min="9460" max="9479" width="11.69921875" style="48" customWidth="1"/>
    <col min="9480" max="9480" width="6.3984375" style="48" customWidth="1"/>
    <col min="9481" max="9481" width="15.09765625" style="48" customWidth="1"/>
    <col min="9482" max="9711" width="8.796875" style="48"/>
    <col min="9712" max="9712" width="4.8984375" style="48" customWidth="1"/>
    <col min="9713" max="9713" width="17.3984375" style="48" customWidth="1"/>
    <col min="9714" max="9714" width="6.59765625" style="48" customWidth="1"/>
    <col min="9715" max="9715" width="12.8984375" style="48" customWidth="1"/>
    <col min="9716" max="9735" width="11.69921875" style="48" customWidth="1"/>
    <col min="9736" max="9736" width="6.3984375" style="48" customWidth="1"/>
    <col min="9737" max="9737" width="15.09765625" style="48" customWidth="1"/>
    <col min="9738" max="9967" width="8.796875" style="48"/>
    <col min="9968" max="9968" width="4.8984375" style="48" customWidth="1"/>
    <col min="9969" max="9969" width="17.3984375" style="48" customWidth="1"/>
    <col min="9970" max="9970" width="6.59765625" style="48" customWidth="1"/>
    <col min="9971" max="9971" width="12.8984375" style="48" customWidth="1"/>
    <col min="9972" max="9991" width="11.69921875" style="48" customWidth="1"/>
    <col min="9992" max="9992" width="6.3984375" style="48" customWidth="1"/>
    <col min="9993" max="9993" width="15.09765625" style="48" customWidth="1"/>
    <col min="9994" max="10223" width="8.796875" style="48"/>
    <col min="10224" max="10224" width="4.8984375" style="48" customWidth="1"/>
    <col min="10225" max="10225" width="17.3984375" style="48" customWidth="1"/>
    <col min="10226" max="10226" width="6.59765625" style="48" customWidth="1"/>
    <col min="10227" max="10227" width="12.8984375" style="48" customWidth="1"/>
    <col min="10228" max="10247" width="11.69921875" style="48" customWidth="1"/>
    <col min="10248" max="10248" width="6.3984375" style="48" customWidth="1"/>
    <col min="10249" max="10249" width="15.09765625" style="48" customWidth="1"/>
    <col min="10250" max="10479" width="8.796875" style="48"/>
    <col min="10480" max="10480" width="4.8984375" style="48" customWidth="1"/>
    <col min="10481" max="10481" width="17.3984375" style="48" customWidth="1"/>
    <col min="10482" max="10482" width="6.59765625" style="48" customWidth="1"/>
    <col min="10483" max="10483" width="12.8984375" style="48" customWidth="1"/>
    <col min="10484" max="10503" width="11.69921875" style="48" customWidth="1"/>
    <col min="10504" max="10504" width="6.3984375" style="48" customWidth="1"/>
    <col min="10505" max="10505" width="15.09765625" style="48" customWidth="1"/>
    <col min="10506" max="10735" width="8.796875" style="48"/>
    <col min="10736" max="10736" width="4.8984375" style="48" customWidth="1"/>
    <col min="10737" max="10737" width="17.3984375" style="48" customWidth="1"/>
    <col min="10738" max="10738" width="6.59765625" style="48" customWidth="1"/>
    <col min="10739" max="10739" width="12.8984375" style="48" customWidth="1"/>
    <col min="10740" max="10759" width="11.69921875" style="48" customWidth="1"/>
    <col min="10760" max="10760" width="6.3984375" style="48" customWidth="1"/>
    <col min="10761" max="10761" width="15.09765625" style="48" customWidth="1"/>
    <col min="10762" max="10991" width="8.796875" style="48"/>
    <col min="10992" max="10992" width="4.8984375" style="48" customWidth="1"/>
    <col min="10993" max="10993" width="17.3984375" style="48" customWidth="1"/>
    <col min="10994" max="10994" width="6.59765625" style="48" customWidth="1"/>
    <col min="10995" max="10995" width="12.8984375" style="48" customWidth="1"/>
    <col min="10996" max="11015" width="11.69921875" style="48" customWidth="1"/>
    <col min="11016" max="11016" width="6.3984375" style="48" customWidth="1"/>
    <col min="11017" max="11017" width="15.09765625" style="48" customWidth="1"/>
    <col min="11018" max="11247" width="8.796875" style="48"/>
    <col min="11248" max="11248" width="4.8984375" style="48" customWidth="1"/>
    <col min="11249" max="11249" width="17.3984375" style="48" customWidth="1"/>
    <col min="11250" max="11250" width="6.59765625" style="48" customWidth="1"/>
    <col min="11251" max="11251" width="12.8984375" style="48" customWidth="1"/>
    <col min="11252" max="11271" width="11.69921875" style="48" customWidth="1"/>
    <col min="11272" max="11272" width="6.3984375" style="48" customWidth="1"/>
    <col min="11273" max="11273" width="15.09765625" style="48" customWidth="1"/>
    <col min="11274" max="11503" width="8.796875" style="48"/>
    <col min="11504" max="11504" width="4.8984375" style="48" customWidth="1"/>
    <col min="11505" max="11505" width="17.3984375" style="48" customWidth="1"/>
    <col min="11506" max="11506" width="6.59765625" style="48" customWidth="1"/>
    <col min="11507" max="11507" width="12.8984375" style="48" customWidth="1"/>
    <col min="11508" max="11527" width="11.69921875" style="48" customWidth="1"/>
    <col min="11528" max="11528" width="6.3984375" style="48" customWidth="1"/>
    <col min="11529" max="11529" width="15.09765625" style="48" customWidth="1"/>
    <col min="11530" max="11759" width="8.796875" style="48"/>
    <col min="11760" max="11760" width="4.8984375" style="48" customWidth="1"/>
    <col min="11761" max="11761" width="17.3984375" style="48" customWidth="1"/>
    <col min="11762" max="11762" width="6.59765625" style="48" customWidth="1"/>
    <col min="11763" max="11763" width="12.8984375" style="48" customWidth="1"/>
    <col min="11764" max="11783" width="11.69921875" style="48" customWidth="1"/>
    <col min="11784" max="11784" width="6.3984375" style="48" customWidth="1"/>
    <col min="11785" max="11785" width="15.09765625" style="48" customWidth="1"/>
    <col min="11786" max="12015" width="8.796875" style="48"/>
    <col min="12016" max="12016" width="4.8984375" style="48" customWidth="1"/>
    <col min="12017" max="12017" width="17.3984375" style="48" customWidth="1"/>
    <col min="12018" max="12018" width="6.59765625" style="48" customWidth="1"/>
    <col min="12019" max="12019" width="12.8984375" style="48" customWidth="1"/>
    <col min="12020" max="12039" width="11.69921875" style="48" customWidth="1"/>
    <col min="12040" max="12040" width="6.3984375" style="48" customWidth="1"/>
    <col min="12041" max="12041" width="15.09765625" style="48" customWidth="1"/>
    <col min="12042" max="12271" width="8.796875" style="48"/>
    <col min="12272" max="12272" width="4.8984375" style="48" customWidth="1"/>
    <col min="12273" max="12273" width="17.3984375" style="48" customWidth="1"/>
    <col min="12274" max="12274" width="6.59765625" style="48" customWidth="1"/>
    <col min="12275" max="12275" width="12.8984375" style="48" customWidth="1"/>
    <col min="12276" max="12295" width="11.69921875" style="48" customWidth="1"/>
    <col min="12296" max="12296" width="6.3984375" style="48" customWidth="1"/>
    <col min="12297" max="12297" width="15.09765625" style="48" customWidth="1"/>
    <col min="12298" max="12527" width="8.796875" style="48"/>
    <col min="12528" max="12528" width="4.8984375" style="48" customWidth="1"/>
    <col min="12529" max="12529" width="17.3984375" style="48" customWidth="1"/>
    <col min="12530" max="12530" width="6.59765625" style="48" customWidth="1"/>
    <col min="12531" max="12531" width="12.8984375" style="48" customWidth="1"/>
    <col min="12532" max="12551" width="11.69921875" style="48" customWidth="1"/>
    <col min="12552" max="12552" width="6.3984375" style="48" customWidth="1"/>
    <col min="12553" max="12553" width="15.09765625" style="48" customWidth="1"/>
    <col min="12554" max="12783" width="8.796875" style="48"/>
    <col min="12784" max="12784" width="4.8984375" style="48" customWidth="1"/>
    <col min="12785" max="12785" width="17.3984375" style="48" customWidth="1"/>
    <col min="12786" max="12786" width="6.59765625" style="48" customWidth="1"/>
    <col min="12787" max="12787" width="12.8984375" style="48" customWidth="1"/>
    <col min="12788" max="12807" width="11.69921875" style="48" customWidth="1"/>
    <col min="12808" max="12808" width="6.3984375" style="48" customWidth="1"/>
    <col min="12809" max="12809" width="15.09765625" style="48" customWidth="1"/>
    <col min="12810" max="13039" width="8.796875" style="48"/>
    <col min="13040" max="13040" width="4.8984375" style="48" customWidth="1"/>
    <col min="13041" max="13041" width="17.3984375" style="48" customWidth="1"/>
    <col min="13042" max="13042" width="6.59765625" style="48" customWidth="1"/>
    <col min="13043" max="13043" width="12.8984375" style="48" customWidth="1"/>
    <col min="13044" max="13063" width="11.69921875" style="48" customWidth="1"/>
    <col min="13064" max="13064" width="6.3984375" style="48" customWidth="1"/>
    <col min="13065" max="13065" width="15.09765625" style="48" customWidth="1"/>
    <col min="13066" max="13295" width="8.796875" style="48"/>
    <col min="13296" max="13296" width="4.8984375" style="48" customWidth="1"/>
    <col min="13297" max="13297" width="17.3984375" style="48" customWidth="1"/>
    <col min="13298" max="13298" width="6.59765625" style="48" customWidth="1"/>
    <col min="13299" max="13299" width="12.8984375" style="48" customWidth="1"/>
    <col min="13300" max="13319" width="11.69921875" style="48" customWidth="1"/>
    <col min="13320" max="13320" width="6.3984375" style="48" customWidth="1"/>
    <col min="13321" max="13321" width="15.09765625" style="48" customWidth="1"/>
    <col min="13322" max="13551" width="8.796875" style="48"/>
    <col min="13552" max="13552" width="4.8984375" style="48" customWidth="1"/>
    <col min="13553" max="13553" width="17.3984375" style="48" customWidth="1"/>
    <col min="13554" max="13554" width="6.59765625" style="48" customWidth="1"/>
    <col min="13555" max="13555" width="12.8984375" style="48" customWidth="1"/>
    <col min="13556" max="13575" width="11.69921875" style="48" customWidth="1"/>
    <col min="13576" max="13576" width="6.3984375" style="48" customWidth="1"/>
    <col min="13577" max="13577" width="15.09765625" style="48" customWidth="1"/>
    <col min="13578" max="13807" width="8.796875" style="48"/>
    <col min="13808" max="13808" width="4.8984375" style="48" customWidth="1"/>
    <col min="13809" max="13809" width="17.3984375" style="48" customWidth="1"/>
    <col min="13810" max="13810" width="6.59765625" style="48" customWidth="1"/>
    <col min="13811" max="13811" width="12.8984375" style="48" customWidth="1"/>
    <col min="13812" max="13831" width="11.69921875" style="48" customWidth="1"/>
    <col min="13832" max="13832" width="6.3984375" style="48" customWidth="1"/>
    <col min="13833" max="13833" width="15.09765625" style="48" customWidth="1"/>
    <col min="13834" max="14063" width="8.796875" style="48"/>
    <col min="14064" max="14064" width="4.8984375" style="48" customWidth="1"/>
    <col min="14065" max="14065" width="17.3984375" style="48" customWidth="1"/>
    <col min="14066" max="14066" width="6.59765625" style="48" customWidth="1"/>
    <col min="14067" max="14067" width="12.8984375" style="48" customWidth="1"/>
    <col min="14068" max="14087" width="11.69921875" style="48" customWidth="1"/>
    <col min="14088" max="14088" width="6.3984375" style="48" customWidth="1"/>
    <col min="14089" max="14089" width="15.09765625" style="48" customWidth="1"/>
    <col min="14090" max="14319" width="8.796875" style="48"/>
    <col min="14320" max="14320" width="4.8984375" style="48" customWidth="1"/>
    <col min="14321" max="14321" width="17.3984375" style="48" customWidth="1"/>
    <col min="14322" max="14322" width="6.59765625" style="48" customWidth="1"/>
    <col min="14323" max="14323" width="12.8984375" style="48" customWidth="1"/>
    <col min="14324" max="14343" width="11.69921875" style="48" customWidth="1"/>
    <col min="14344" max="14344" width="6.3984375" style="48" customWidth="1"/>
    <col min="14345" max="14345" width="15.09765625" style="48" customWidth="1"/>
    <col min="14346" max="14575" width="8.796875" style="48"/>
    <col min="14576" max="14576" width="4.8984375" style="48" customWidth="1"/>
    <col min="14577" max="14577" width="17.3984375" style="48" customWidth="1"/>
    <col min="14578" max="14578" width="6.59765625" style="48" customWidth="1"/>
    <col min="14579" max="14579" width="12.8984375" style="48" customWidth="1"/>
    <col min="14580" max="14599" width="11.69921875" style="48" customWidth="1"/>
    <col min="14600" max="14600" width="6.3984375" style="48" customWidth="1"/>
    <col min="14601" max="14601" width="15.09765625" style="48" customWidth="1"/>
    <col min="14602" max="14831" width="8.796875" style="48"/>
    <col min="14832" max="14832" width="4.8984375" style="48" customWidth="1"/>
    <col min="14833" max="14833" width="17.3984375" style="48" customWidth="1"/>
    <col min="14834" max="14834" width="6.59765625" style="48" customWidth="1"/>
    <col min="14835" max="14835" width="12.8984375" style="48" customWidth="1"/>
    <col min="14836" max="14855" width="11.69921875" style="48" customWidth="1"/>
    <col min="14856" max="14856" width="6.3984375" style="48" customWidth="1"/>
    <col min="14857" max="14857" width="15.09765625" style="48" customWidth="1"/>
    <col min="14858" max="15087" width="8.796875" style="48"/>
    <col min="15088" max="15088" width="4.8984375" style="48" customWidth="1"/>
    <col min="15089" max="15089" width="17.3984375" style="48" customWidth="1"/>
    <col min="15090" max="15090" width="6.59765625" style="48" customWidth="1"/>
    <col min="15091" max="15091" width="12.8984375" style="48" customWidth="1"/>
    <col min="15092" max="15111" width="11.69921875" style="48" customWidth="1"/>
    <col min="15112" max="15112" width="6.3984375" style="48" customWidth="1"/>
    <col min="15113" max="15113" width="15.09765625" style="48" customWidth="1"/>
    <col min="15114" max="15343" width="8.796875" style="48"/>
    <col min="15344" max="15344" width="4.8984375" style="48" customWidth="1"/>
    <col min="15345" max="15345" width="17.3984375" style="48" customWidth="1"/>
    <col min="15346" max="15346" width="6.59765625" style="48" customWidth="1"/>
    <col min="15347" max="15347" width="12.8984375" style="48" customWidth="1"/>
    <col min="15348" max="15367" width="11.69921875" style="48" customWidth="1"/>
    <col min="15368" max="15368" width="6.3984375" style="48" customWidth="1"/>
    <col min="15369" max="15369" width="15.09765625" style="48" customWidth="1"/>
    <col min="15370" max="15599" width="8.796875" style="48"/>
    <col min="15600" max="15600" width="4.8984375" style="48" customWidth="1"/>
    <col min="15601" max="15601" width="17.3984375" style="48" customWidth="1"/>
    <col min="15602" max="15602" width="6.59765625" style="48" customWidth="1"/>
    <col min="15603" max="15603" width="12.8984375" style="48" customWidth="1"/>
    <col min="15604" max="15623" width="11.69921875" style="48" customWidth="1"/>
    <col min="15624" max="15624" width="6.3984375" style="48" customWidth="1"/>
    <col min="15625" max="15625" width="15.09765625" style="48" customWidth="1"/>
    <col min="15626" max="15855" width="8.796875" style="48"/>
    <col min="15856" max="15856" width="4.8984375" style="48" customWidth="1"/>
    <col min="15857" max="15857" width="17.3984375" style="48" customWidth="1"/>
    <col min="15858" max="15858" width="6.59765625" style="48" customWidth="1"/>
    <col min="15859" max="15859" width="12.8984375" style="48" customWidth="1"/>
    <col min="15860" max="15879" width="11.69921875" style="48" customWidth="1"/>
    <col min="15880" max="15880" width="6.3984375" style="48" customWidth="1"/>
    <col min="15881" max="15881" width="15.09765625" style="48" customWidth="1"/>
    <col min="15882" max="16111" width="8.796875" style="48"/>
    <col min="16112" max="16112" width="4.8984375" style="48" customWidth="1"/>
    <col min="16113" max="16113" width="17.3984375" style="48" customWidth="1"/>
    <col min="16114" max="16114" width="6.59765625" style="48" customWidth="1"/>
    <col min="16115" max="16115" width="12.8984375" style="48" customWidth="1"/>
    <col min="16116" max="16135" width="11.69921875" style="48" customWidth="1"/>
    <col min="16136" max="16136" width="6.3984375" style="48" customWidth="1"/>
    <col min="16137" max="16137" width="15.09765625" style="48" customWidth="1"/>
    <col min="16138" max="16384" width="8.796875" style="48"/>
  </cols>
  <sheetData>
    <row r="1" spans="1:10" ht="23.25">
      <c r="A1" s="303" t="s">
        <v>148</v>
      </c>
      <c r="B1" s="304"/>
      <c r="C1" s="304"/>
      <c r="D1" s="304"/>
      <c r="E1" s="304"/>
      <c r="F1" s="304"/>
      <c r="G1" s="304"/>
      <c r="H1" s="304"/>
      <c r="I1" s="305"/>
    </row>
    <row r="2" spans="1:10" s="12" customFormat="1" ht="21" customHeight="1">
      <c r="A2" s="191" t="s">
        <v>12</v>
      </c>
      <c r="B2" s="299" t="s">
        <v>19</v>
      </c>
      <c r="C2" s="299"/>
      <c r="D2" s="299"/>
      <c r="E2" s="299"/>
      <c r="F2" s="299"/>
      <c r="G2" s="299"/>
      <c r="H2" s="299"/>
      <c r="I2" s="299"/>
      <c r="J2" s="300"/>
    </row>
    <row r="3" spans="1:10" s="12" customFormat="1" ht="21" customHeight="1">
      <c r="A3" s="191" t="s">
        <v>13</v>
      </c>
      <c r="B3" s="299" t="s">
        <v>243</v>
      </c>
      <c r="C3" s="299"/>
      <c r="D3" s="299"/>
      <c r="E3" s="299"/>
      <c r="F3" s="299"/>
      <c r="G3" s="299"/>
      <c r="H3" s="299"/>
      <c r="I3" s="299"/>
      <c r="J3" s="300"/>
    </row>
    <row r="4" spans="1:10" s="12" customFormat="1" ht="21" customHeight="1">
      <c r="A4" s="191" t="s">
        <v>14</v>
      </c>
      <c r="B4" s="301" t="s">
        <v>223</v>
      </c>
      <c r="C4" s="301"/>
      <c r="D4" s="301"/>
      <c r="E4" s="301"/>
      <c r="F4" s="301"/>
      <c r="G4" s="301"/>
      <c r="H4" s="301"/>
      <c r="I4" s="301"/>
      <c r="J4" s="302"/>
    </row>
    <row r="5" spans="1:10" s="12" customFormat="1" ht="21" customHeight="1">
      <c r="A5" s="192" t="s">
        <v>15</v>
      </c>
      <c r="B5" s="279" t="s">
        <v>225</v>
      </c>
      <c r="C5" s="279"/>
      <c r="D5" s="279"/>
      <c r="E5" s="279"/>
      <c r="F5" s="279"/>
      <c r="G5" s="279"/>
      <c r="H5" s="279"/>
      <c r="I5" s="279"/>
      <c r="J5" s="280"/>
    </row>
    <row r="6" spans="1:10" s="12" customFormat="1" ht="21" customHeight="1">
      <c r="A6" s="192" t="s">
        <v>228</v>
      </c>
      <c r="B6" s="279" t="s">
        <v>244</v>
      </c>
      <c r="C6" s="279"/>
      <c r="D6" s="279"/>
      <c r="E6" s="279"/>
      <c r="F6" s="279"/>
      <c r="G6" s="279"/>
      <c r="H6" s="279"/>
      <c r="I6" s="279"/>
      <c r="J6" s="280"/>
    </row>
    <row r="7" spans="1:10" s="23" customFormat="1" ht="15.75">
      <c r="A7" s="284" t="s">
        <v>29</v>
      </c>
      <c r="B7" s="285" t="s">
        <v>30</v>
      </c>
      <c r="C7" s="295" t="s">
        <v>31</v>
      </c>
      <c r="D7" s="296"/>
      <c r="E7" s="286" t="s">
        <v>32</v>
      </c>
      <c r="F7" s="286"/>
      <c r="G7" s="286"/>
      <c r="H7" s="286"/>
      <c r="I7" s="297" t="s">
        <v>5</v>
      </c>
    </row>
    <row r="8" spans="1:10" s="23" customFormat="1" ht="15.75">
      <c r="A8" s="284"/>
      <c r="B8" s="285"/>
      <c r="C8" s="195" t="s">
        <v>33</v>
      </c>
      <c r="D8" s="193" t="s">
        <v>43</v>
      </c>
      <c r="E8" s="194" t="s">
        <v>34</v>
      </c>
      <c r="F8" s="194" t="s">
        <v>35</v>
      </c>
      <c r="G8" s="194" t="s">
        <v>36</v>
      </c>
      <c r="H8" s="194" t="s">
        <v>154</v>
      </c>
      <c r="I8" s="298"/>
    </row>
    <row r="9" spans="1:10" s="23" customFormat="1" ht="15.75">
      <c r="A9" s="170"/>
      <c r="B9" s="49"/>
      <c r="C9" s="127"/>
      <c r="D9" s="50"/>
      <c r="E9" s="25"/>
      <c r="F9" s="25"/>
      <c r="G9" s="25"/>
      <c r="H9" s="25"/>
      <c r="I9" s="171"/>
    </row>
    <row r="10" spans="1:10" s="23" customFormat="1" ht="24" customHeight="1">
      <c r="A10" s="289" t="str">
        <f>PLANILHA!A9</f>
        <v>02.00.000</v>
      </c>
      <c r="B10" s="291" t="str">
        <f>PLANILHA!B9</f>
        <v>SERVIÇOS PRELIMINARES</v>
      </c>
      <c r="C10" s="287">
        <f>D10/$D$25</f>
        <v>4.5208967515371554E-2</v>
      </c>
      <c r="D10" s="293">
        <f>PLANILHA!H19</f>
        <v>14749.98</v>
      </c>
      <c r="E10" s="26">
        <f>$D$10*E11</f>
        <v>4424.9939999999997</v>
      </c>
      <c r="F10" s="26">
        <f t="shared" ref="F10:H10" si="0">$D$10*F11</f>
        <v>4424.9939999999997</v>
      </c>
      <c r="G10" s="26">
        <f t="shared" si="0"/>
        <v>2949.9960000000001</v>
      </c>
      <c r="H10" s="26">
        <f t="shared" si="0"/>
        <v>2949.9960000000001</v>
      </c>
      <c r="I10" s="237">
        <f>SUM(E10:H10)</f>
        <v>14749.98</v>
      </c>
    </row>
    <row r="11" spans="1:10" s="23" customFormat="1" ht="24" customHeight="1">
      <c r="A11" s="290"/>
      <c r="B11" s="292"/>
      <c r="C11" s="288"/>
      <c r="D11" s="294"/>
      <c r="E11" s="54">
        <v>0.3</v>
      </c>
      <c r="F11" s="54">
        <v>0.3</v>
      </c>
      <c r="G11" s="54">
        <v>0.2</v>
      </c>
      <c r="H11" s="54">
        <v>0.2</v>
      </c>
      <c r="I11" s="54">
        <f>SUM(E11:H11)</f>
        <v>1</v>
      </c>
    </row>
    <row r="12" spans="1:10" s="23" customFormat="1" ht="24" customHeight="1">
      <c r="A12" s="281" t="str">
        <f>PLANILHA!A21</f>
        <v>03.00.000</v>
      </c>
      <c r="B12" s="281" t="str">
        <f>PLANILHA!B21</f>
        <v>FUNDAÇÕES E ESTRUTURAS</v>
      </c>
      <c r="C12" s="282">
        <f>D12/$D$25</f>
        <v>1.6170579978140517E-2</v>
      </c>
      <c r="D12" s="283">
        <f>PLANILHA!H24</f>
        <v>5275.85</v>
      </c>
      <c r="E12" s="26">
        <f>$D$12*E13</f>
        <v>2110.34</v>
      </c>
      <c r="F12" s="26">
        <f t="shared" ref="F12:H12" si="1">$D$12*F13</f>
        <v>1055.17</v>
      </c>
      <c r="G12" s="26">
        <f t="shared" si="1"/>
        <v>1055.17</v>
      </c>
      <c r="H12" s="26">
        <f t="shared" si="1"/>
        <v>1055.17</v>
      </c>
      <c r="I12" s="237">
        <f t="shared" ref="I12:I14" si="2">SUM(E12:H12)</f>
        <v>5275.85</v>
      </c>
    </row>
    <row r="13" spans="1:10" s="23" customFormat="1" ht="24" customHeight="1">
      <c r="A13" s="281"/>
      <c r="B13" s="281"/>
      <c r="C13" s="282"/>
      <c r="D13" s="282"/>
      <c r="E13" s="54">
        <v>0.4</v>
      </c>
      <c r="F13" s="54">
        <v>0.2</v>
      </c>
      <c r="G13" s="54">
        <v>0.2</v>
      </c>
      <c r="H13" s="54">
        <v>0.2</v>
      </c>
      <c r="I13" s="54">
        <f>SUM(E13:H13)</f>
        <v>1</v>
      </c>
    </row>
    <row r="14" spans="1:10" s="23" customFormat="1" ht="24" customHeight="1">
      <c r="A14" s="281" t="s">
        <v>187</v>
      </c>
      <c r="B14" s="281" t="s">
        <v>192</v>
      </c>
      <c r="C14" s="282">
        <f>D14/$D$25</f>
        <v>7.4511835533721989E-3</v>
      </c>
      <c r="D14" s="283">
        <f>PLANILHA!H31</f>
        <v>2431.04</v>
      </c>
      <c r="E14" s="26">
        <f>$D$14*E15</f>
        <v>2431.04</v>
      </c>
      <c r="F14" s="26"/>
      <c r="G14" s="26"/>
      <c r="H14" s="26"/>
      <c r="I14" s="237">
        <f t="shared" si="2"/>
        <v>2431.04</v>
      </c>
    </row>
    <row r="15" spans="1:10" s="23" customFormat="1" ht="24" customHeight="1">
      <c r="A15" s="281"/>
      <c r="B15" s="281"/>
      <c r="C15" s="282"/>
      <c r="D15" s="282"/>
      <c r="E15" s="54">
        <v>1</v>
      </c>
      <c r="F15" s="250"/>
      <c r="G15" s="250"/>
      <c r="H15" s="250"/>
      <c r="I15" s="54">
        <f>SUM(E15:H15)</f>
        <v>1</v>
      </c>
    </row>
    <row r="16" spans="1:10" s="23" customFormat="1" ht="24" customHeight="1">
      <c r="A16" s="281" t="str">
        <f>PLANILHA!A33</f>
        <v>06.00.000</v>
      </c>
      <c r="B16" s="281" t="str">
        <f>PLANILHA!B33</f>
        <v>INSTALAÇÕES ELÉTRICAS E ELETRÔNICAS</v>
      </c>
      <c r="C16" s="282">
        <f>D16/$D$25</f>
        <v>0.58611412451708789</v>
      </c>
      <c r="D16" s="283">
        <f>PLANILHA!H36</f>
        <v>191226.92</v>
      </c>
      <c r="E16" s="26">
        <f>$D$16*E17</f>
        <v>47806.73</v>
      </c>
      <c r="F16" s="26">
        <f>$D$16*F17</f>
        <v>47806.73</v>
      </c>
      <c r="G16" s="26">
        <f>$D$16*G17</f>
        <v>47806.73</v>
      </c>
      <c r="H16" s="26">
        <f>$D$16*H17</f>
        <v>47806.73</v>
      </c>
      <c r="I16" s="237">
        <f t="shared" ref="I16" si="3">SUM(E16:H16)</f>
        <v>191226.92</v>
      </c>
    </row>
    <row r="17" spans="1:9" s="23" customFormat="1" ht="24" customHeight="1">
      <c r="A17" s="281"/>
      <c r="B17" s="281"/>
      <c r="C17" s="282"/>
      <c r="D17" s="282"/>
      <c r="E17" s="54">
        <v>0.25</v>
      </c>
      <c r="F17" s="54">
        <v>0.25</v>
      </c>
      <c r="G17" s="54">
        <v>0.25</v>
      </c>
      <c r="H17" s="54">
        <v>0.25</v>
      </c>
      <c r="I17" s="54">
        <f>SUM(E17:H17)</f>
        <v>1</v>
      </c>
    </row>
    <row r="18" spans="1:9" s="23" customFormat="1" ht="24" customHeight="1">
      <c r="A18" s="281" t="str">
        <f>PLANILHA!A38</f>
        <v>09.00.000</v>
      </c>
      <c r="B18" s="281" t="str">
        <f>PLANILHA!B38</f>
        <v>SERVIÇOS COMPLEMENTARES</v>
      </c>
      <c r="C18" s="282">
        <f>D18/$D$25</f>
        <v>6.8264407504220808E-3</v>
      </c>
      <c r="D18" s="283">
        <f>PLANILHA!H46</f>
        <v>2227.21</v>
      </c>
      <c r="E18" s="26">
        <f>$D$18*E19</f>
        <v>445.44200000000001</v>
      </c>
      <c r="F18" s="26">
        <f t="shared" ref="F18:H18" si="4">$D$18*F19</f>
        <v>668.16300000000001</v>
      </c>
      <c r="G18" s="26">
        <f t="shared" si="4"/>
        <v>668.16300000000001</v>
      </c>
      <c r="H18" s="26">
        <f t="shared" si="4"/>
        <v>445.44200000000001</v>
      </c>
      <c r="I18" s="237">
        <f t="shared" ref="I18" si="5">SUM(E18:H18)</f>
        <v>2227.21</v>
      </c>
    </row>
    <row r="19" spans="1:9" s="23" customFormat="1" ht="24" customHeight="1">
      <c r="A19" s="281"/>
      <c r="B19" s="281"/>
      <c r="C19" s="282"/>
      <c r="D19" s="282"/>
      <c r="E19" s="54">
        <v>0.2</v>
      </c>
      <c r="F19" s="54">
        <v>0.3</v>
      </c>
      <c r="G19" s="54">
        <v>0.3</v>
      </c>
      <c r="H19" s="54">
        <v>0.2</v>
      </c>
      <c r="I19" s="54">
        <f>SUM(E19:H19)</f>
        <v>1</v>
      </c>
    </row>
    <row r="20" spans="1:9" s="23" customFormat="1" ht="24" customHeight="1">
      <c r="A20" s="281" t="str">
        <f>PLANILHA!A48</f>
        <v>10.00.000</v>
      </c>
      <c r="B20" s="281" t="str">
        <f>PLANILHA!B48</f>
        <v>SERVIÇOS AUXILIARES E ADMINISTRATIVOS</v>
      </c>
      <c r="C20" s="282">
        <f>D20/$D$25</f>
        <v>0.15377022064064033</v>
      </c>
      <c r="D20" s="283">
        <f>PLANILHA!H57</f>
        <v>50169.42</v>
      </c>
      <c r="E20" s="26">
        <f>$D20*E21</f>
        <v>12887.815256828841</v>
      </c>
      <c r="F20" s="26">
        <f t="shared" ref="F20:H22" si="6">$D20*F21</f>
        <v>12539.503978568548</v>
      </c>
      <c r="G20" s="26">
        <f t="shared" si="6"/>
        <v>12408.922733569696</v>
      </c>
      <c r="H20" s="26">
        <f t="shared" si="6"/>
        <v>12333.178031552015</v>
      </c>
      <c r="I20" s="237">
        <f t="shared" ref="I20" si="7">SUM(E20:H20)</f>
        <v>50169.420000519094</v>
      </c>
    </row>
    <row r="21" spans="1:9" s="23" customFormat="1" ht="24" customHeight="1">
      <c r="A21" s="281"/>
      <c r="B21" s="281"/>
      <c r="C21" s="282"/>
      <c r="D21" s="282"/>
      <c r="E21" s="129">
        <v>0.25688587304435334</v>
      </c>
      <c r="F21" s="129">
        <v>0.24994317212693606</v>
      </c>
      <c r="G21" s="129">
        <v>0.24734036657329697</v>
      </c>
      <c r="H21" s="129">
        <v>0.2458305882657606</v>
      </c>
      <c r="I21" s="54">
        <f>SUM(E21:H21)</f>
        <v>1.0000000000103468</v>
      </c>
    </row>
    <row r="22" spans="1:9" s="23" customFormat="1" ht="24" customHeight="1">
      <c r="A22" s="306">
        <v>32</v>
      </c>
      <c r="B22" s="308" t="s">
        <v>37</v>
      </c>
      <c r="C22" s="282">
        <f>D22/$D$25</f>
        <v>0.18445848304496559</v>
      </c>
      <c r="D22" s="283">
        <f>PLANILHA!H61+PLANILHA!H63</f>
        <v>60181.841906000016</v>
      </c>
      <c r="E22" s="26">
        <f>$D22*E23</f>
        <v>15463.026793828363</v>
      </c>
      <c r="F22" s="26">
        <f t="shared" si="6"/>
        <v>15040.34595934991</v>
      </c>
      <c r="G22" s="26">
        <f t="shared" si="6"/>
        <v>14884.670281660527</v>
      </c>
      <c r="H22" s="26">
        <f t="shared" si="6"/>
        <v>14793.798873336098</v>
      </c>
      <c r="I22" s="237">
        <f>SUM(E22:H22)</f>
        <v>60181.841908174894</v>
      </c>
    </row>
    <row r="23" spans="1:9" s="23" customFormat="1" ht="24" customHeight="1">
      <c r="A23" s="307"/>
      <c r="B23" s="309"/>
      <c r="C23" s="282"/>
      <c r="D23" s="282"/>
      <c r="E23" s="129">
        <v>0.25693841039263254</v>
      </c>
      <c r="F23" s="129">
        <v>0.24991501560955739</v>
      </c>
      <c r="G23" s="129">
        <v>0.24732826065558744</v>
      </c>
      <c r="H23" s="129">
        <v>0.24581831337836113</v>
      </c>
      <c r="I23" s="54">
        <f>SUM(E23:H23)</f>
        <v>1.0000000000361386</v>
      </c>
    </row>
    <row r="24" spans="1:9" s="23" customFormat="1" ht="24" customHeight="1">
      <c r="A24" s="172" t="s">
        <v>38</v>
      </c>
      <c r="B24" s="47" t="s">
        <v>39</v>
      </c>
      <c r="C24" s="47"/>
      <c r="D24" s="27"/>
      <c r="E24" s="238">
        <f>E10+E12+E14+E16+E18+E20+E22</f>
        <v>85569.388050657217</v>
      </c>
      <c r="F24" s="238">
        <f>F10+F12+F14+F16+F18+F20+F22</f>
        <v>81534.906937918466</v>
      </c>
      <c r="G24" s="238">
        <f>G10+G12+G14+G16+G18+G20+G22</f>
        <v>79773.652015230226</v>
      </c>
      <c r="H24" s="238">
        <f>H10+H12+H14+H16+H18+H20+H22</f>
        <v>79384.314904888117</v>
      </c>
      <c r="I24" s="238">
        <f>I10+I12+I14+I16+I18+I20+I22</f>
        <v>326262.261908694</v>
      </c>
    </row>
    <row r="25" spans="1:9" s="23" customFormat="1" ht="24" customHeight="1">
      <c r="A25" s="172" t="s">
        <v>40</v>
      </c>
      <c r="B25" s="47" t="s">
        <v>33</v>
      </c>
      <c r="C25" s="128">
        <f>C10+C12+C16+C18+C20+C22</f>
        <v>0.99254881644662785</v>
      </c>
      <c r="D25" s="126">
        <f>D10+D12+D14+D16+D18+D20+D22</f>
        <v>326262.26190599997</v>
      </c>
      <c r="E25" s="129">
        <f>E24/$D25</f>
        <v>0.26227179187309985</v>
      </c>
      <c r="F25" s="129">
        <f>F24/$D25</f>
        <v>0.24990603099971653</v>
      </c>
      <c r="G25" s="129">
        <f t="shared" ref="G25:H25" si="8">G24/$D25</f>
        <v>0.24450775136909325</v>
      </c>
      <c r="H25" s="129">
        <f t="shared" si="8"/>
        <v>0.24331442576634768</v>
      </c>
      <c r="I25" s="54">
        <f>SUM(E25:H25)</f>
        <v>1.0000000000082574</v>
      </c>
    </row>
    <row r="26" spans="1:9" s="23" customFormat="1" ht="24" customHeight="1">
      <c r="A26" s="172" t="s">
        <v>41</v>
      </c>
      <c r="B26" s="47" t="s">
        <v>42</v>
      </c>
      <c r="C26" s="47"/>
      <c r="D26" s="24"/>
      <c r="E26" s="28">
        <f>E24</f>
        <v>85569.388050657217</v>
      </c>
      <c r="F26" s="28">
        <f>E26+F24</f>
        <v>167104.29498857568</v>
      </c>
      <c r="G26" s="28">
        <f>F26+G24</f>
        <v>246877.94700380589</v>
      </c>
      <c r="H26" s="28">
        <f>G26+H24</f>
        <v>326262.261908694</v>
      </c>
      <c r="I26" s="310"/>
    </row>
    <row r="27" spans="1:9" s="23" customFormat="1" ht="24" customHeight="1">
      <c r="A27" s="173" t="s">
        <v>44</v>
      </c>
      <c r="B27" s="174"/>
      <c r="C27" s="174"/>
      <c r="D27" s="175"/>
      <c r="E27" s="176">
        <f>E26/$D25</f>
        <v>0.26227179187309985</v>
      </c>
      <c r="F27" s="176">
        <f t="shared" ref="F27:H27" si="9">F26/$D25</f>
        <v>0.51217782287281644</v>
      </c>
      <c r="G27" s="176">
        <f t="shared" ref="G27" si="10">G26/$D25</f>
        <v>0.75668557424190963</v>
      </c>
      <c r="H27" s="176">
        <f t="shared" si="9"/>
        <v>1.0000000000082572</v>
      </c>
      <c r="I27" s="311"/>
    </row>
  </sheetData>
  <mergeCells count="40">
    <mergeCell ref="I26:I27"/>
    <mergeCell ref="C22:C23"/>
    <mergeCell ref="C16:C17"/>
    <mergeCell ref="C12:C13"/>
    <mergeCell ref="C18:C19"/>
    <mergeCell ref="A22:A23"/>
    <mergeCell ref="B22:B23"/>
    <mergeCell ref="D22:D23"/>
    <mergeCell ref="B12:B13"/>
    <mergeCell ref="C20:C21"/>
    <mergeCell ref="A20:A21"/>
    <mergeCell ref="B20:B21"/>
    <mergeCell ref="D20:D21"/>
    <mergeCell ref="A16:A17"/>
    <mergeCell ref="B16:B17"/>
    <mergeCell ref="D16:D17"/>
    <mergeCell ref="A18:A19"/>
    <mergeCell ref="B18:B19"/>
    <mergeCell ref="D18:D19"/>
    <mergeCell ref="A12:A13"/>
    <mergeCell ref="D12:D13"/>
    <mergeCell ref="B2:J2"/>
    <mergeCell ref="B3:J3"/>
    <mergeCell ref="B4:J4"/>
    <mergeCell ref="B5:J5"/>
    <mergeCell ref="A1:I1"/>
    <mergeCell ref="B6:J6"/>
    <mergeCell ref="A14:A15"/>
    <mergeCell ref="B14:B15"/>
    <mergeCell ref="C14:C15"/>
    <mergeCell ref="D14:D15"/>
    <mergeCell ref="A7:A8"/>
    <mergeCell ref="B7:B8"/>
    <mergeCell ref="E7:H7"/>
    <mergeCell ref="C10:C11"/>
    <mergeCell ref="A10:A11"/>
    <mergeCell ref="B10:B11"/>
    <mergeCell ref="D10:D11"/>
    <mergeCell ref="C7:D7"/>
    <mergeCell ref="I7:I8"/>
  </mergeCells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view="pageBreakPreview" zoomScale="115" zoomScaleNormal="100" zoomScaleSheetLayoutView="115" workbookViewId="0">
      <selection activeCell="B7" sqref="B7:B8"/>
    </sheetView>
  </sheetViews>
  <sheetFormatPr defaultRowHeight="12.75"/>
  <cols>
    <col min="1" max="1" width="5.796875" style="87" customWidth="1"/>
    <col min="2" max="2" width="7.19921875" style="87" customWidth="1"/>
    <col min="3" max="5" width="3.296875" style="87" customWidth="1"/>
    <col min="6" max="6" width="3.8984375" style="87" customWidth="1"/>
    <col min="7" max="7" width="4.09765625" style="87" customWidth="1"/>
    <col min="8" max="8" width="7.8984375" style="87" customWidth="1"/>
    <col min="9" max="9" width="5.19921875" style="87" bestFit="1" customWidth="1"/>
    <col min="10" max="10" width="1.59765625" style="87" customWidth="1"/>
    <col min="11" max="11" width="1.796875" style="87" customWidth="1"/>
    <col min="12" max="13" width="3.296875" style="87" customWidth="1"/>
    <col min="14" max="14" width="3.8984375" style="87" customWidth="1"/>
    <col min="15" max="15" width="5.5" style="87" customWidth="1"/>
    <col min="16" max="17" width="3.296875" style="87" customWidth="1"/>
    <col min="18" max="251" width="8.796875" style="87"/>
    <col min="252" max="252" width="1.69921875" style="87" customWidth="1"/>
    <col min="253" max="253" width="4.3984375" style="87" customWidth="1"/>
    <col min="254" max="258" width="3.296875" style="87" customWidth="1"/>
    <col min="259" max="259" width="5.296875" style="87" customWidth="1"/>
    <col min="260" max="260" width="5.19921875" style="87" bestFit="1" customWidth="1"/>
    <col min="261" max="261" width="1.59765625" style="87" customWidth="1"/>
    <col min="262" max="262" width="1.796875" style="87" customWidth="1"/>
    <col min="263" max="264" width="3.296875" style="87" customWidth="1"/>
    <col min="265" max="265" width="3.8984375" style="87" customWidth="1"/>
    <col min="266" max="266" width="4.296875" style="87" customWidth="1"/>
    <col min="267" max="269" width="3.296875" style="87" customWidth="1"/>
    <col min="270" max="270" width="7.69921875" style="87" customWidth="1"/>
    <col min="271" max="271" width="7.5" style="87" customWidth="1"/>
    <col min="272" max="272" width="6.09765625" style="87" customWidth="1"/>
    <col min="273" max="273" width="12.3984375" style="87" customWidth="1"/>
    <col min="274" max="507" width="8.796875" style="87"/>
    <col min="508" max="508" width="1.69921875" style="87" customWidth="1"/>
    <col min="509" max="509" width="4.3984375" style="87" customWidth="1"/>
    <col min="510" max="514" width="3.296875" style="87" customWidth="1"/>
    <col min="515" max="515" width="5.296875" style="87" customWidth="1"/>
    <col min="516" max="516" width="5.19921875" style="87" bestFit="1" customWidth="1"/>
    <col min="517" max="517" width="1.59765625" style="87" customWidth="1"/>
    <col min="518" max="518" width="1.796875" style="87" customWidth="1"/>
    <col min="519" max="520" width="3.296875" style="87" customWidth="1"/>
    <col min="521" max="521" width="3.8984375" style="87" customWidth="1"/>
    <col min="522" max="522" width="4.296875" style="87" customWidth="1"/>
    <col min="523" max="525" width="3.296875" style="87" customWidth="1"/>
    <col min="526" max="526" width="7.69921875" style="87" customWidth="1"/>
    <col min="527" max="527" width="7.5" style="87" customWidth="1"/>
    <col min="528" max="528" width="6.09765625" style="87" customWidth="1"/>
    <col min="529" max="529" width="12.3984375" style="87" customWidth="1"/>
    <col min="530" max="763" width="8.796875" style="87"/>
    <col min="764" max="764" width="1.69921875" style="87" customWidth="1"/>
    <col min="765" max="765" width="4.3984375" style="87" customWidth="1"/>
    <col min="766" max="770" width="3.296875" style="87" customWidth="1"/>
    <col min="771" max="771" width="5.296875" style="87" customWidth="1"/>
    <col min="772" max="772" width="5.19921875" style="87" bestFit="1" customWidth="1"/>
    <col min="773" max="773" width="1.59765625" style="87" customWidth="1"/>
    <col min="774" max="774" width="1.796875" style="87" customWidth="1"/>
    <col min="775" max="776" width="3.296875" style="87" customWidth="1"/>
    <col min="777" max="777" width="3.8984375" style="87" customWidth="1"/>
    <col min="778" max="778" width="4.296875" style="87" customWidth="1"/>
    <col min="779" max="781" width="3.296875" style="87" customWidth="1"/>
    <col min="782" max="782" width="7.69921875" style="87" customWidth="1"/>
    <col min="783" max="783" width="7.5" style="87" customWidth="1"/>
    <col min="784" max="784" width="6.09765625" style="87" customWidth="1"/>
    <col min="785" max="785" width="12.3984375" style="87" customWidth="1"/>
    <col min="786" max="1019" width="8.796875" style="87"/>
    <col min="1020" max="1020" width="1.69921875" style="87" customWidth="1"/>
    <col min="1021" max="1021" width="4.3984375" style="87" customWidth="1"/>
    <col min="1022" max="1026" width="3.296875" style="87" customWidth="1"/>
    <col min="1027" max="1027" width="5.296875" style="87" customWidth="1"/>
    <col min="1028" max="1028" width="5.19921875" style="87" bestFit="1" customWidth="1"/>
    <col min="1029" max="1029" width="1.59765625" style="87" customWidth="1"/>
    <col min="1030" max="1030" width="1.796875" style="87" customWidth="1"/>
    <col min="1031" max="1032" width="3.296875" style="87" customWidth="1"/>
    <col min="1033" max="1033" width="3.8984375" style="87" customWidth="1"/>
    <col min="1034" max="1034" width="4.296875" style="87" customWidth="1"/>
    <col min="1035" max="1037" width="3.296875" style="87" customWidth="1"/>
    <col min="1038" max="1038" width="7.69921875" style="87" customWidth="1"/>
    <col min="1039" max="1039" width="7.5" style="87" customWidth="1"/>
    <col min="1040" max="1040" width="6.09765625" style="87" customWidth="1"/>
    <col min="1041" max="1041" width="12.3984375" style="87" customWidth="1"/>
    <col min="1042" max="1275" width="8.796875" style="87"/>
    <col min="1276" max="1276" width="1.69921875" style="87" customWidth="1"/>
    <col min="1277" max="1277" width="4.3984375" style="87" customWidth="1"/>
    <col min="1278" max="1282" width="3.296875" style="87" customWidth="1"/>
    <col min="1283" max="1283" width="5.296875" style="87" customWidth="1"/>
    <col min="1284" max="1284" width="5.19921875" style="87" bestFit="1" customWidth="1"/>
    <col min="1285" max="1285" width="1.59765625" style="87" customWidth="1"/>
    <col min="1286" max="1286" width="1.796875" style="87" customWidth="1"/>
    <col min="1287" max="1288" width="3.296875" style="87" customWidth="1"/>
    <col min="1289" max="1289" width="3.8984375" style="87" customWidth="1"/>
    <col min="1290" max="1290" width="4.296875" style="87" customWidth="1"/>
    <col min="1291" max="1293" width="3.296875" style="87" customWidth="1"/>
    <col min="1294" max="1294" width="7.69921875" style="87" customWidth="1"/>
    <col min="1295" max="1295" width="7.5" style="87" customWidth="1"/>
    <col min="1296" max="1296" width="6.09765625" style="87" customWidth="1"/>
    <col min="1297" max="1297" width="12.3984375" style="87" customWidth="1"/>
    <col min="1298" max="1531" width="8.796875" style="87"/>
    <col min="1532" max="1532" width="1.69921875" style="87" customWidth="1"/>
    <col min="1533" max="1533" width="4.3984375" style="87" customWidth="1"/>
    <col min="1534" max="1538" width="3.296875" style="87" customWidth="1"/>
    <col min="1539" max="1539" width="5.296875" style="87" customWidth="1"/>
    <col min="1540" max="1540" width="5.19921875" style="87" bestFit="1" customWidth="1"/>
    <col min="1541" max="1541" width="1.59765625" style="87" customWidth="1"/>
    <col min="1542" max="1542" width="1.796875" style="87" customWidth="1"/>
    <col min="1543" max="1544" width="3.296875" style="87" customWidth="1"/>
    <col min="1545" max="1545" width="3.8984375" style="87" customWidth="1"/>
    <col min="1546" max="1546" width="4.296875" style="87" customWidth="1"/>
    <col min="1547" max="1549" width="3.296875" style="87" customWidth="1"/>
    <col min="1550" max="1550" width="7.69921875" style="87" customWidth="1"/>
    <col min="1551" max="1551" width="7.5" style="87" customWidth="1"/>
    <col min="1552" max="1552" width="6.09765625" style="87" customWidth="1"/>
    <col min="1553" max="1553" width="12.3984375" style="87" customWidth="1"/>
    <col min="1554" max="1787" width="8.796875" style="87"/>
    <col min="1788" max="1788" width="1.69921875" style="87" customWidth="1"/>
    <col min="1789" max="1789" width="4.3984375" style="87" customWidth="1"/>
    <col min="1790" max="1794" width="3.296875" style="87" customWidth="1"/>
    <col min="1795" max="1795" width="5.296875" style="87" customWidth="1"/>
    <col min="1796" max="1796" width="5.19921875" style="87" bestFit="1" customWidth="1"/>
    <col min="1797" max="1797" width="1.59765625" style="87" customWidth="1"/>
    <col min="1798" max="1798" width="1.796875" style="87" customWidth="1"/>
    <col min="1799" max="1800" width="3.296875" style="87" customWidth="1"/>
    <col min="1801" max="1801" width="3.8984375" style="87" customWidth="1"/>
    <col min="1802" max="1802" width="4.296875" style="87" customWidth="1"/>
    <col min="1803" max="1805" width="3.296875" style="87" customWidth="1"/>
    <col min="1806" max="1806" width="7.69921875" style="87" customWidth="1"/>
    <col min="1807" max="1807" width="7.5" style="87" customWidth="1"/>
    <col min="1808" max="1808" width="6.09765625" style="87" customWidth="1"/>
    <col min="1809" max="1809" width="12.3984375" style="87" customWidth="1"/>
    <col min="1810" max="2043" width="8.796875" style="87"/>
    <col min="2044" max="2044" width="1.69921875" style="87" customWidth="1"/>
    <col min="2045" max="2045" width="4.3984375" style="87" customWidth="1"/>
    <col min="2046" max="2050" width="3.296875" style="87" customWidth="1"/>
    <col min="2051" max="2051" width="5.296875" style="87" customWidth="1"/>
    <col min="2052" max="2052" width="5.19921875" style="87" bestFit="1" customWidth="1"/>
    <col min="2053" max="2053" width="1.59765625" style="87" customWidth="1"/>
    <col min="2054" max="2054" width="1.796875" style="87" customWidth="1"/>
    <col min="2055" max="2056" width="3.296875" style="87" customWidth="1"/>
    <col min="2057" max="2057" width="3.8984375" style="87" customWidth="1"/>
    <col min="2058" max="2058" width="4.296875" style="87" customWidth="1"/>
    <col min="2059" max="2061" width="3.296875" style="87" customWidth="1"/>
    <col min="2062" max="2062" width="7.69921875" style="87" customWidth="1"/>
    <col min="2063" max="2063" width="7.5" style="87" customWidth="1"/>
    <col min="2064" max="2064" width="6.09765625" style="87" customWidth="1"/>
    <col min="2065" max="2065" width="12.3984375" style="87" customWidth="1"/>
    <col min="2066" max="2299" width="8.796875" style="87"/>
    <col min="2300" max="2300" width="1.69921875" style="87" customWidth="1"/>
    <col min="2301" max="2301" width="4.3984375" style="87" customWidth="1"/>
    <col min="2302" max="2306" width="3.296875" style="87" customWidth="1"/>
    <col min="2307" max="2307" width="5.296875" style="87" customWidth="1"/>
    <col min="2308" max="2308" width="5.19921875" style="87" bestFit="1" customWidth="1"/>
    <col min="2309" max="2309" width="1.59765625" style="87" customWidth="1"/>
    <col min="2310" max="2310" width="1.796875" style="87" customWidth="1"/>
    <col min="2311" max="2312" width="3.296875" style="87" customWidth="1"/>
    <col min="2313" max="2313" width="3.8984375" style="87" customWidth="1"/>
    <col min="2314" max="2314" width="4.296875" style="87" customWidth="1"/>
    <col min="2315" max="2317" width="3.296875" style="87" customWidth="1"/>
    <col min="2318" max="2318" width="7.69921875" style="87" customWidth="1"/>
    <col min="2319" max="2319" width="7.5" style="87" customWidth="1"/>
    <col min="2320" max="2320" width="6.09765625" style="87" customWidth="1"/>
    <col min="2321" max="2321" width="12.3984375" style="87" customWidth="1"/>
    <col min="2322" max="2555" width="8.796875" style="87"/>
    <col min="2556" max="2556" width="1.69921875" style="87" customWidth="1"/>
    <col min="2557" max="2557" width="4.3984375" style="87" customWidth="1"/>
    <col min="2558" max="2562" width="3.296875" style="87" customWidth="1"/>
    <col min="2563" max="2563" width="5.296875" style="87" customWidth="1"/>
    <col min="2564" max="2564" width="5.19921875" style="87" bestFit="1" customWidth="1"/>
    <col min="2565" max="2565" width="1.59765625" style="87" customWidth="1"/>
    <col min="2566" max="2566" width="1.796875" style="87" customWidth="1"/>
    <col min="2567" max="2568" width="3.296875" style="87" customWidth="1"/>
    <col min="2569" max="2569" width="3.8984375" style="87" customWidth="1"/>
    <col min="2570" max="2570" width="4.296875" style="87" customWidth="1"/>
    <col min="2571" max="2573" width="3.296875" style="87" customWidth="1"/>
    <col min="2574" max="2574" width="7.69921875" style="87" customWidth="1"/>
    <col min="2575" max="2575" width="7.5" style="87" customWidth="1"/>
    <col min="2576" max="2576" width="6.09765625" style="87" customWidth="1"/>
    <col min="2577" max="2577" width="12.3984375" style="87" customWidth="1"/>
    <col min="2578" max="2811" width="8.796875" style="87"/>
    <col min="2812" max="2812" width="1.69921875" style="87" customWidth="1"/>
    <col min="2813" max="2813" width="4.3984375" style="87" customWidth="1"/>
    <col min="2814" max="2818" width="3.296875" style="87" customWidth="1"/>
    <col min="2819" max="2819" width="5.296875" style="87" customWidth="1"/>
    <col min="2820" max="2820" width="5.19921875" style="87" bestFit="1" customWidth="1"/>
    <col min="2821" max="2821" width="1.59765625" style="87" customWidth="1"/>
    <col min="2822" max="2822" width="1.796875" style="87" customWidth="1"/>
    <col min="2823" max="2824" width="3.296875" style="87" customWidth="1"/>
    <col min="2825" max="2825" width="3.8984375" style="87" customWidth="1"/>
    <col min="2826" max="2826" width="4.296875" style="87" customWidth="1"/>
    <col min="2827" max="2829" width="3.296875" style="87" customWidth="1"/>
    <col min="2830" max="2830" width="7.69921875" style="87" customWidth="1"/>
    <col min="2831" max="2831" width="7.5" style="87" customWidth="1"/>
    <col min="2832" max="2832" width="6.09765625" style="87" customWidth="1"/>
    <col min="2833" max="2833" width="12.3984375" style="87" customWidth="1"/>
    <col min="2834" max="3067" width="8.796875" style="87"/>
    <col min="3068" max="3068" width="1.69921875" style="87" customWidth="1"/>
    <col min="3069" max="3069" width="4.3984375" style="87" customWidth="1"/>
    <col min="3070" max="3074" width="3.296875" style="87" customWidth="1"/>
    <col min="3075" max="3075" width="5.296875" style="87" customWidth="1"/>
    <col min="3076" max="3076" width="5.19921875" style="87" bestFit="1" customWidth="1"/>
    <col min="3077" max="3077" width="1.59765625" style="87" customWidth="1"/>
    <col min="3078" max="3078" width="1.796875" style="87" customWidth="1"/>
    <col min="3079" max="3080" width="3.296875" style="87" customWidth="1"/>
    <col min="3081" max="3081" width="3.8984375" style="87" customWidth="1"/>
    <col min="3082" max="3082" width="4.296875" style="87" customWidth="1"/>
    <col min="3083" max="3085" width="3.296875" style="87" customWidth="1"/>
    <col min="3086" max="3086" width="7.69921875" style="87" customWidth="1"/>
    <col min="3087" max="3087" width="7.5" style="87" customWidth="1"/>
    <col min="3088" max="3088" width="6.09765625" style="87" customWidth="1"/>
    <col min="3089" max="3089" width="12.3984375" style="87" customWidth="1"/>
    <col min="3090" max="3323" width="8.796875" style="87"/>
    <col min="3324" max="3324" width="1.69921875" style="87" customWidth="1"/>
    <col min="3325" max="3325" width="4.3984375" style="87" customWidth="1"/>
    <col min="3326" max="3330" width="3.296875" style="87" customWidth="1"/>
    <col min="3331" max="3331" width="5.296875" style="87" customWidth="1"/>
    <col min="3332" max="3332" width="5.19921875" style="87" bestFit="1" customWidth="1"/>
    <col min="3333" max="3333" width="1.59765625" style="87" customWidth="1"/>
    <col min="3334" max="3334" width="1.796875" style="87" customWidth="1"/>
    <col min="3335" max="3336" width="3.296875" style="87" customWidth="1"/>
    <col min="3337" max="3337" width="3.8984375" style="87" customWidth="1"/>
    <col min="3338" max="3338" width="4.296875" style="87" customWidth="1"/>
    <col min="3339" max="3341" width="3.296875" style="87" customWidth="1"/>
    <col min="3342" max="3342" width="7.69921875" style="87" customWidth="1"/>
    <col min="3343" max="3343" width="7.5" style="87" customWidth="1"/>
    <col min="3344" max="3344" width="6.09765625" style="87" customWidth="1"/>
    <col min="3345" max="3345" width="12.3984375" style="87" customWidth="1"/>
    <col min="3346" max="3579" width="8.796875" style="87"/>
    <col min="3580" max="3580" width="1.69921875" style="87" customWidth="1"/>
    <col min="3581" max="3581" width="4.3984375" style="87" customWidth="1"/>
    <col min="3582" max="3586" width="3.296875" style="87" customWidth="1"/>
    <col min="3587" max="3587" width="5.296875" style="87" customWidth="1"/>
    <col min="3588" max="3588" width="5.19921875" style="87" bestFit="1" customWidth="1"/>
    <col min="3589" max="3589" width="1.59765625" style="87" customWidth="1"/>
    <col min="3590" max="3590" width="1.796875" style="87" customWidth="1"/>
    <col min="3591" max="3592" width="3.296875" style="87" customWidth="1"/>
    <col min="3593" max="3593" width="3.8984375" style="87" customWidth="1"/>
    <col min="3594" max="3594" width="4.296875" style="87" customWidth="1"/>
    <col min="3595" max="3597" width="3.296875" style="87" customWidth="1"/>
    <col min="3598" max="3598" width="7.69921875" style="87" customWidth="1"/>
    <col min="3599" max="3599" width="7.5" style="87" customWidth="1"/>
    <col min="3600" max="3600" width="6.09765625" style="87" customWidth="1"/>
    <col min="3601" max="3601" width="12.3984375" style="87" customWidth="1"/>
    <col min="3602" max="3835" width="8.796875" style="87"/>
    <col min="3836" max="3836" width="1.69921875" style="87" customWidth="1"/>
    <col min="3837" max="3837" width="4.3984375" style="87" customWidth="1"/>
    <col min="3838" max="3842" width="3.296875" style="87" customWidth="1"/>
    <col min="3843" max="3843" width="5.296875" style="87" customWidth="1"/>
    <col min="3844" max="3844" width="5.19921875" style="87" bestFit="1" customWidth="1"/>
    <col min="3845" max="3845" width="1.59765625" style="87" customWidth="1"/>
    <col min="3846" max="3846" width="1.796875" style="87" customWidth="1"/>
    <col min="3847" max="3848" width="3.296875" style="87" customWidth="1"/>
    <col min="3849" max="3849" width="3.8984375" style="87" customWidth="1"/>
    <col min="3850" max="3850" width="4.296875" style="87" customWidth="1"/>
    <col min="3851" max="3853" width="3.296875" style="87" customWidth="1"/>
    <col min="3854" max="3854" width="7.69921875" style="87" customWidth="1"/>
    <col min="3855" max="3855" width="7.5" style="87" customWidth="1"/>
    <col min="3856" max="3856" width="6.09765625" style="87" customWidth="1"/>
    <col min="3857" max="3857" width="12.3984375" style="87" customWidth="1"/>
    <col min="3858" max="4091" width="8.796875" style="87"/>
    <col min="4092" max="4092" width="1.69921875" style="87" customWidth="1"/>
    <col min="4093" max="4093" width="4.3984375" style="87" customWidth="1"/>
    <col min="4094" max="4098" width="3.296875" style="87" customWidth="1"/>
    <col min="4099" max="4099" width="5.296875" style="87" customWidth="1"/>
    <col min="4100" max="4100" width="5.19921875" style="87" bestFit="1" customWidth="1"/>
    <col min="4101" max="4101" width="1.59765625" style="87" customWidth="1"/>
    <col min="4102" max="4102" width="1.796875" style="87" customWidth="1"/>
    <col min="4103" max="4104" width="3.296875" style="87" customWidth="1"/>
    <col min="4105" max="4105" width="3.8984375" style="87" customWidth="1"/>
    <col min="4106" max="4106" width="4.296875" style="87" customWidth="1"/>
    <col min="4107" max="4109" width="3.296875" style="87" customWidth="1"/>
    <col min="4110" max="4110" width="7.69921875" style="87" customWidth="1"/>
    <col min="4111" max="4111" width="7.5" style="87" customWidth="1"/>
    <col min="4112" max="4112" width="6.09765625" style="87" customWidth="1"/>
    <col min="4113" max="4113" width="12.3984375" style="87" customWidth="1"/>
    <col min="4114" max="4347" width="8.796875" style="87"/>
    <col min="4348" max="4348" width="1.69921875" style="87" customWidth="1"/>
    <col min="4349" max="4349" width="4.3984375" style="87" customWidth="1"/>
    <col min="4350" max="4354" width="3.296875" style="87" customWidth="1"/>
    <col min="4355" max="4355" width="5.296875" style="87" customWidth="1"/>
    <col min="4356" max="4356" width="5.19921875" style="87" bestFit="1" customWidth="1"/>
    <col min="4357" max="4357" width="1.59765625" style="87" customWidth="1"/>
    <col min="4358" max="4358" width="1.796875" style="87" customWidth="1"/>
    <col min="4359" max="4360" width="3.296875" style="87" customWidth="1"/>
    <col min="4361" max="4361" width="3.8984375" style="87" customWidth="1"/>
    <col min="4362" max="4362" width="4.296875" style="87" customWidth="1"/>
    <col min="4363" max="4365" width="3.296875" style="87" customWidth="1"/>
    <col min="4366" max="4366" width="7.69921875" style="87" customWidth="1"/>
    <col min="4367" max="4367" width="7.5" style="87" customWidth="1"/>
    <col min="4368" max="4368" width="6.09765625" style="87" customWidth="1"/>
    <col min="4369" max="4369" width="12.3984375" style="87" customWidth="1"/>
    <col min="4370" max="4603" width="8.796875" style="87"/>
    <col min="4604" max="4604" width="1.69921875" style="87" customWidth="1"/>
    <col min="4605" max="4605" width="4.3984375" style="87" customWidth="1"/>
    <col min="4606" max="4610" width="3.296875" style="87" customWidth="1"/>
    <col min="4611" max="4611" width="5.296875" style="87" customWidth="1"/>
    <col min="4612" max="4612" width="5.19921875" style="87" bestFit="1" customWidth="1"/>
    <col min="4613" max="4613" width="1.59765625" style="87" customWidth="1"/>
    <col min="4614" max="4614" width="1.796875" style="87" customWidth="1"/>
    <col min="4615" max="4616" width="3.296875" style="87" customWidth="1"/>
    <col min="4617" max="4617" width="3.8984375" style="87" customWidth="1"/>
    <col min="4618" max="4618" width="4.296875" style="87" customWidth="1"/>
    <col min="4619" max="4621" width="3.296875" style="87" customWidth="1"/>
    <col min="4622" max="4622" width="7.69921875" style="87" customWidth="1"/>
    <col min="4623" max="4623" width="7.5" style="87" customWidth="1"/>
    <col min="4624" max="4624" width="6.09765625" style="87" customWidth="1"/>
    <col min="4625" max="4625" width="12.3984375" style="87" customWidth="1"/>
    <col min="4626" max="4859" width="8.796875" style="87"/>
    <col min="4860" max="4860" width="1.69921875" style="87" customWidth="1"/>
    <col min="4861" max="4861" width="4.3984375" style="87" customWidth="1"/>
    <col min="4862" max="4866" width="3.296875" style="87" customWidth="1"/>
    <col min="4867" max="4867" width="5.296875" style="87" customWidth="1"/>
    <col min="4868" max="4868" width="5.19921875" style="87" bestFit="1" customWidth="1"/>
    <col min="4869" max="4869" width="1.59765625" style="87" customWidth="1"/>
    <col min="4870" max="4870" width="1.796875" style="87" customWidth="1"/>
    <col min="4871" max="4872" width="3.296875" style="87" customWidth="1"/>
    <col min="4873" max="4873" width="3.8984375" style="87" customWidth="1"/>
    <col min="4874" max="4874" width="4.296875" style="87" customWidth="1"/>
    <col min="4875" max="4877" width="3.296875" style="87" customWidth="1"/>
    <col min="4878" max="4878" width="7.69921875" style="87" customWidth="1"/>
    <col min="4879" max="4879" width="7.5" style="87" customWidth="1"/>
    <col min="4880" max="4880" width="6.09765625" style="87" customWidth="1"/>
    <col min="4881" max="4881" width="12.3984375" style="87" customWidth="1"/>
    <col min="4882" max="5115" width="8.796875" style="87"/>
    <col min="5116" max="5116" width="1.69921875" style="87" customWidth="1"/>
    <col min="5117" max="5117" width="4.3984375" style="87" customWidth="1"/>
    <col min="5118" max="5122" width="3.296875" style="87" customWidth="1"/>
    <col min="5123" max="5123" width="5.296875" style="87" customWidth="1"/>
    <col min="5124" max="5124" width="5.19921875" style="87" bestFit="1" customWidth="1"/>
    <col min="5125" max="5125" width="1.59765625" style="87" customWidth="1"/>
    <col min="5126" max="5126" width="1.796875" style="87" customWidth="1"/>
    <col min="5127" max="5128" width="3.296875" style="87" customWidth="1"/>
    <col min="5129" max="5129" width="3.8984375" style="87" customWidth="1"/>
    <col min="5130" max="5130" width="4.296875" style="87" customWidth="1"/>
    <col min="5131" max="5133" width="3.296875" style="87" customWidth="1"/>
    <col min="5134" max="5134" width="7.69921875" style="87" customWidth="1"/>
    <col min="5135" max="5135" width="7.5" style="87" customWidth="1"/>
    <col min="5136" max="5136" width="6.09765625" style="87" customWidth="1"/>
    <col min="5137" max="5137" width="12.3984375" style="87" customWidth="1"/>
    <col min="5138" max="5371" width="8.796875" style="87"/>
    <col min="5372" max="5372" width="1.69921875" style="87" customWidth="1"/>
    <col min="5373" max="5373" width="4.3984375" style="87" customWidth="1"/>
    <col min="5374" max="5378" width="3.296875" style="87" customWidth="1"/>
    <col min="5379" max="5379" width="5.296875" style="87" customWidth="1"/>
    <col min="5380" max="5380" width="5.19921875" style="87" bestFit="1" customWidth="1"/>
    <col min="5381" max="5381" width="1.59765625" style="87" customWidth="1"/>
    <col min="5382" max="5382" width="1.796875" style="87" customWidth="1"/>
    <col min="5383" max="5384" width="3.296875" style="87" customWidth="1"/>
    <col min="5385" max="5385" width="3.8984375" style="87" customWidth="1"/>
    <col min="5386" max="5386" width="4.296875" style="87" customWidth="1"/>
    <col min="5387" max="5389" width="3.296875" style="87" customWidth="1"/>
    <col min="5390" max="5390" width="7.69921875" style="87" customWidth="1"/>
    <col min="5391" max="5391" width="7.5" style="87" customWidth="1"/>
    <col min="5392" max="5392" width="6.09765625" style="87" customWidth="1"/>
    <col min="5393" max="5393" width="12.3984375" style="87" customWidth="1"/>
    <col min="5394" max="5627" width="8.796875" style="87"/>
    <col min="5628" max="5628" width="1.69921875" style="87" customWidth="1"/>
    <col min="5629" max="5629" width="4.3984375" style="87" customWidth="1"/>
    <col min="5630" max="5634" width="3.296875" style="87" customWidth="1"/>
    <col min="5635" max="5635" width="5.296875" style="87" customWidth="1"/>
    <col min="5636" max="5636" width="5.19921875" style="87" bestFit="1" customWidth="1"/>
    <col min="5637" max="5637" width="1.59765625" style="87" customWidth="1"/>
    <col min="5638" max="5638" width="1.796875" style="87" customWidth="1"/>
    <col min="5639" max="5640" width="3.296875" style="87" customWidth="1"/>
    <col min="5641" max="5641" width="3.8984375" style="87" customWidth="1"/>
    <col min="5642" max="5642" width="4.296875" style="87" customWidth="1"/>
    <col min="5643" max="5645" width="3.296875" style="87" customWidth="1"/>
    <col min="5646" max="5646" width="7.69921875" style="87" customWidth="1"/>
    <col min="5647" max="5647" width="7.5" style="87" customWidth="1"/>
    <col min="5648" max="5648" width="6.09765625" style="87" customWidth="1"/>
    <col min="5649" max="5649" width="12.3984375" style="87" customWidth="1"/>
    <col min="5650" max="5883" width="8.796875" style="87"/>
    <col min="5884" max="5884" width="1.69921875" style="87" customWidth="1"/>
    <col min="5885" max="5885" width="4.3984375" style="87" customWidth="1"/>
    <col min="5886" max="5890" width="3.296875" style="87" customWidth="1"/>
    <col min="5891" max="5891" width="5.296875" style="87" customWidth="1"/>
    <col min="5892" max="5892" width="5.19921875" style="87" bestFit="1" customWidth="1"/>
    <col min="5893" max="5893" width="1.59765625" style="87" customWidth="1"/>
    <col min="5894" max="5894" width="1.796875" style="87" customWidth="1"/>
    <col min="5895" max="5896" width="3.296875" style="87" customWidth="1"/>
    <col min="5897" max="5897" width="3.8984375" style="87" customWidth="1"/>
    <col min="5898" max="5898" width="4.296875" style="87" customWidth="1"/>
    <col min="5899" max="5901" width="3.296875" style="87" customWidth="1"/>
    <col min="5902" max="5902" width="7.69921875" style="87" customWidth="1"/>
    <col min="5903" max="5903" width="7.5" style="87" customWidth="1"/>
    <col min="5904" max="5904" width="6.09765625" style="87" customWidth="1"/>
    <col min="5905" max="5905" width="12.3984375" style="87" customWidth="1"/>
    <col min="5906" max="6139" width="8.796875" style="87"/>
    <col min="6140" max="6140" width="1.69921875" style="87" customWidth="1"/>
    <col min="6141" max="6141" width="4.3984375" style="87" customWidth="1"/>
    <col min="6142" max="6146" width="3.296875" style="87" customWidth="1"/>
    <col min="6147" max="6147" width="5.296875" style="87" customWidth="1"/>
    <col min="6148" max="6148" width="5.19921875" style="87" bestFit="1" customWidth="1"/>
    <col min="6149" max="6149" width="1.59765625" style="87" customWidth="1"/>
    <col min="6150" max="6150" width="1.796875" style="87" customWidth="1"/>
    <col min="6151" max="6152" width="3.296875" style="87" customWidth="1"/>
    <col min="6153" max="6153" width="3.8984375" style="87" customWidth="1"/>
    <col min="6154" max="6154" width="4.296875" style="87" customWidth="1"/>
    <col min="6155" max="6157" width="3.296875" style="87" customWidth="1"/>
    <col min="6158" max="6158" width="7.69921875" style="87" customWidth="1"/>
    <col min="6159" max="6159" width="7.5" style="87" customWidth="1"/>
    <col min="6160" max="6160" width="6.09765625" style="87" customWidth="1"/>
    <col min="6161" max="6161" width="12.3984375" style="87" customWidth="1"/>
    <col min="6162" max="6395" width="8.796875" style="87"/>
    <col min="6396" max="6396" width="1.69921875" style="87" customWidth="1"/>
    <col min="6397" max="6397" width="4.3984375" style="87" customWidth="1"/>
    <col min="6398" max="6402" width="3.296875" style="87" customWidth="1"/>
    <col min="6403" max="6403" width="5.296875" style="87" customWidth="1"/>
    <col min="6404" max="6404" width="5.19921875" style="87" bestFit="1" customWidth="1"/>
    <col min="6405" max="6405" width="1.59765625" style="87" customWidth="1"/>
    <col min="6406" max="6406" width="1.796875" style="87" customWidth="1"/>
    <col min="6407" max="6408" width="3.296875" style="87" customWidth="1"/>
    <col min="6409" max="6409" width="3.8984375" style="87" customWidth="1"/>
    <col min="6410" max="6410" width="4.296875" style="87" customWidth="1"/>
    <col min="6411" max="6413" width="3.296875" style="87" customWidth="1"/>
    <col min="6414" max="6414" width="7.69921875" style="87" customWidth="1"/>
    <col min="6415" max="6415" width="7.5" style="87" customWidth="1"/>
    <col min="6416" max="6416" width="6.09765625" style="87" customWidth="1"/>
    <col min="6417" max="6417" width="12.3984375" style="87" customWidth="1"/>
    <col min="6418" max="6651" width="8.796875" style="87"/>
    <col min="6652" max="6652" width="1.69921875" style="87" customWidth="1"/>
    <col min="6653" max="6653" width="4.3984375" style="87" customWidth="1"/>
    <col min="6654" max="6658" width="3.296875" style="87" customWidth="1"/>
    <col min="6659" max="6659" width="5.296875" style="87" customWidth="1"/>
    <col min="6660" max="6660" width="5.19921875" style="87" bestFit="1" customWidth="1"/>
    <col min="6661" max="6661" width="1.59765625" style="87" customWidth="1"/>
    <col min="6662" max="6662" width="1.796875" style="87" customWidth="1"/>
    <col min="6663" max="6664" width="3.296875" style="87" customWidth="1"/>
    <col min="6665" max="6665" width="3.8984375" style="87" customWidth="1"/>
    <col min="6666" max="6666" width="4.296875" style="87" customWidth="1"/>
    <col min="6667" max="6669" width="3.296875" style="87" customWidth="1"/>
    <col min="6670" max="6670" width="7.69921875" style="87" customWidth="1"/>
    <col min="6671" max="6671" width="7.5" style="87" customWidth="1"/>
    <col min="6672" max="6672" width="6.09765625" style="87" customWidth="1"/>
    <col min="6673" max="6673" width="12.3984375" style="87" customWidth="1"/>
    <col min="6674" max="6907" width="8.796875" style="87"/>
    <col min="6908" max="6908" width="1.69921875" style="87" customWidth="1"/>
    <col min="6909" max="6909" width="4.3984375" style="87" customWidth="1"/>
    <col min="6910" max="6914" width="3.296875" style="87" customWidth="1"/>
    <col min="6915" max="6915" width="5.296875" style="87" customWidth="1"/>
    <col min="6916" max="6916" width="5.19921875" style="87" bestFit="1" customWidth="1"/>
    <col min="6917" max="6917" width="1.59765625" style="87" customWidth="1"/>
    <col min="6918" max="6918" width="1.796875" style="87" customWidth="1"/>
    <col min="6919" max="6920" width="3.296875" style="87" customWidth="1"/>
    <col min="6921" max="6921" width="3.8984375" style="87" customWidth="1"/>
    <col min="6922" max="6922" width="4.296875" style="87" customWidth="1"/>
    <col min="6923" max="6925" width="3.296875" style="87" customWidth="1"/>
    <col min="6926" max="6926" width="7.69921875" style="87" customWidth="1"/>
    <col min="6927" max="6927" width="7.5" style="87" customWidth="1"/>
    <col min="6928" max="6928" width="6.09765625" style="87" customWidth="1"/>
    <col min="6929" max="6929" width="12.3984375" style="87" customWidth="1"/>
    <col min="6930" max="7163" width="8.796875" style="87"/>
    <col min="7164" max="7164" width="1.69921875" style="87" customWidth="1"/>
    <col min="7165" max="7165" width="4.3984375" style="87" customWidth="1"/>
    <col min="7166" max="7170" width="3.296875" style="87" customWidth="1"/>
    <col min="7171" max="7171" width="5.296875" style="87" customWidth="1"/>
    <col min="7172" max="7172" width="5.19921875" style="87" bestFit="1" customWidth="1"/>
    <col min="7173" max="7173" width="1.59765625" style="87" customWidth="1"/>
    <col min="7174" max="7174" width="1.796875" style="87" customWidth="1"/>
    <col min="7175" max="7176" width="3.296875" style="87" customWidth="1"/>
    <col min="7177" max="7177" width="3.8984375" style="87" customWidth="1"/>
    <col min="7178" max="7178" width="4.296875" style="87" customWidth="1"/>
    <col min="7179" max="7181" width="3.296875" style="87" customWidth="1"/>
    <col min="7182" max="7182" width="7.69921875" style="87" customWidth="1"/>
    <col min="7183" max="7183" width="7.5" style="87" customWidth="1"/>
    <col min="7184" max="7184" width="6.09765625" style="87" customWidth="1"/>
    <col min="7185" max="7185" width="12.3984375" style="87" customWidth="1"/>
    <col min="7186" max="7419" width="8.796875" style="87"/>
    <col min="7420" max="7420" width="1.69921875" style="87" customWidth="1"/>
    <col min="7421" max="7421" width="4.3984375" style="87" customWidth="1"/>
    <col min="7422" max="7426" width="3.296875" style="87" customWidth="1"/>
    <col min="7427" max="7427" width="5.296875" style="87" customWidth="1"/>
    <col min="7428" max="7428" width="5.19921875" style="87" bestFit="1" customWidth="1"/>
    <col min="7429" max="7429" width="1.59765625" style="87" customWidth="1"/>
    <col min="7430" max="7430" width="1.796875" style="87" customWidth="1"/>
    <col min="7431" max="7432" width="3.296875" style="87" customWidth="1"/>
    <col min="7433" max="7433" width="3.8984375" style="87" customWidth="1"/>
    <col min="7434" max="7434" width="4.296875" style="87" customWidth="1"/>
    <col min="7435" max="7437" width="3.296875" style="87" customWidth="1"/>
    <col min="7438" max="7438" width="7.69921875" style="87" customWidth="1"/>
    <col min="7439" max="7439" width="7.5" style="87" customWidth="1"/>
    <col min="7440" max="7440" width="6.09765625" style="87" customWidth="1"/>
    <col min="7441" max="7441" width="12.3984375" style="87" customWidth="1"/>
    <col min="7442" max="7675" width="8.796875" style="87"/>
    <col min="7676" max="7676" width="1.69921875" style="87" customWidth="1"/>
    <col min="7677" max="7677" width="4.3984375" style="87" customWidth="1"/>
    <col min="7678" max="7682" width="3.296875" style="87" customWidth="1"/>
    <col min="7683" max="7683" width="5.296875" style="87" customWidth="1"/>
    <col min="7684" max="7684" width="5.19921875" style="87" bestFit="1" customWidth="1"/>
    <col min="7685" max="7685" width="1.59765625" style="87" customWidth="1"/>
    <col min="7686" max="7686" width="1.796875" style="87" customWidth="1"/>
    <col min="7687" max="7688" width="3.296875" style="87" customWidth="1"/>
    <col min="7689" max="7689" width="3.8984375" style="87" customWidth="1"/>
    <col min="7690" max="7690" width="4.296875" style="87" customWidth="1"/>
    <col min="7691" max="7693" width="3.296875" style="87" customWidth="1"/>
    <col min="7694" max="7694" width="7.69921875" style="87" customWidth="1"/>
    <col min="7695" max="7695" width="7.5" style="87" customWidth="1"/>
    <col min="7696" max="7696" width="6.09765625" style="87" customWidth="1"/>
    <col min="7697" max="7697" width="12.3984375" style="87" customWidth="1"/>
    <col min="7698" max="7931" width="8.796875" style="87"/>
    <col min="7932" max="7932" width="1.69921875" style="87" customWidth="1"/>
    <col min="7933" max="7933" width="4.3984375" style="87" customWidth="1"/>
    <col min="7934" max="7938" width="3.296875" style="87" customWidth="1"/>
    <col min="7939" max="7939" width="5.296875" style="87" customWidth="1"/>
    <col min="7940" max="7940" width="5.19921875" style="87" bestFit="1" customWidth="1"/>
    <col min="7941" max="7941" width="1.59765625" style="87" customWidth="1"/>
    <col min="7942" max="7942" width="1.796875" style="87" customWidth="1"/>
    <col min="7943" max="7944" width="3.296875" style="87" customWidth="1"/>
    <col min="7945" max="7945" width="3.8984375" style="87" customWidth="1"/>
    <col min="7946" max="7946" width="4.296875" style="87" customWidth="1"/>
    <col min="7947" max="7949" width="3.296875" style="87" customWidth="1"/>
    <col min="7950" max="7950" width="7.69921875" style="87" customWidth="1"/>
    <col min="7951" max="7951" width="7.5" style="87" customWidth="1"/>
    <col min="7952" max="7952" width="6.09765625" style="87" customWidth="1"/>
    <col min="7953" max="7953" width="12.3984375" style="87" customWidth="1"/>
    <col min="7954" max="8187" width="8.796875" style="87"/>
    <col min="8188" max="8188" width="1.69921875" style="87" customWidth="1"/>
    <col min="8189" max="8189" width="4.3984375" style="87" customWidth="1"/>
    <col min="8190" max="8194" width="3.296875" style="87" customWidth="1"/>
    <col min="8195" max="8195" width="5.296875" style="87" customWidth="1"/>
    <col min="8196" max="8196" width="5.19921875" style="87" bestFit="1" customWidth="1"/>
    <col min="8197" max="8197" width="1.59765625" style="87" customWidth="1"/>
    <col min="8198" max="8198" width="1.796875" style="87" customWidth="1"/>
    <col min="8199" max="8200" width="3.296875" style="87" customWidth="1"/>
    <col min="8201" max="8201" width="3.8984375" style="87" customWidth="1"/>
    <col min="8202" max="8202" width="4.296875" style="87" customWidth="1"/>
    <col min="8203" max="8205" width="3.296875" style="87" customWidth="1"/>
    <col min="8206" max="8206" width="7.69921875" style="87" customWidth="1"/>
    <col min="8207" max="8207" width="7.5" style="87" customWidth="1"/>
    <col min="8208" max="8208" width="6.09765625" style="87" customWidth="1"/>
    <col min="8209" max="8209" width="12.3984375" style="87" customWidth="1"/>
    <col min="8210" max="8443" width="8.796875" style="87"/>
    <col min="8444" max="8444" width="1.69921875" style="87" customWidth="1"/>
    <col min="8445" max="8445" width="4.3984375" style="87" customWidth="1"/>
    <col min="8446" max="8450" width="3.296875" style="87" customWidth="1"/>
    <col min="8451" max="8451" width="5.296875" style="87" customWidth="1"/>
    <col min="8452" max="8452" width="5.19921875" style="87" bestFit="1" customWidth="1"/>
    <col min="8453" max="8453" width="1.59765625" style="87" customWidth="1"/>
    <col min="8454" max="8454" width="1.796875" style="87" customWidth="1"/>
    <col min="8455" max="8456" width="3.296875" style="87" customWidth="1"/>
    <col min="8457" max="8457" width="3.8984375" style="87" customWidth="1"/>
    <col min="8458" max="8458" width="4.296875" style="87" customWidth="1"/>
    <col min="8459" max="8461" width="3.296875" style="87" customWidth="1"/>
    <col min="8462" max="8462" width="7.69921875" style="87" customWidth="1"/>
    <col min="8463" max="8463" width="7.5" style="87" customWidth="1"/>
    <col min="8464" max="8464" width="6.09765625" style="87" customWidth="1"/>
    <col min="8465" max="8465" width="12.3984375" style="87" customWidth="1"/>
    <col min="8466" max="8699" width="8.796875" style="87"/>
    <col min="8700" max="8700" width="1.69921875" style="87" customWidth="1"/>
    <col min="8701" max="8701" width="4.3984375" style="87" customWidth="1"/>
    <col min="8702" max="8706" width="3.296875" style="87" customWidth="1"/>
    <col min="8707" max="8707" width="5.296875" style="87" customWidth="1"/>
    <col min="8708" max="8708" width="5.19921875" style="87" bestFit="1" customWidth="1"/>
    <col min="8709" max="8709" width="1.59765625" style="87" customWidth="1"/>
    <col min="8710" max="8710" width="1.796875" style="87" customWidth="1"/>
    <col min="8711" max="8712" width="3.296875" style="87" customWidth="1"/>
    <col min="8713" max="8713" width="3.8984375" style="87" customWidth="1"/>
    <col min="8714" max="8714" width="4.296875" style="87" customWidth="1"/>
    <col min="8715" max="8717" width="3.296875" style="87" customWidth="1"/>
    <col min="8718" max="8718" width="7.69921875" style="87" customWidth="1"/>
    <col min="8719" max="8719" width="7.5" style="87" customWidth="1"/>
    <col min="8720" max="8720" width="6.09765625" style="87" customWidth="1"/>
    <col min="8721" max="8721" width="12.3984375" style="87" customWidth="1"/>
    <col min="8722" max="8955" width="8.796875" style="87"/>
    <col min="8956" max="8956" width="1.69921875" style="87" customWidth="1"/>
    <col min="8957" max="8957" width="4.3984375" style="87" customWidth="1"/>
    <col min="8958" max="8962" width="3.296875" style="87" customWidth="1"/>
    <col min="8963" max="8963" width="5.296875" style="87" customWidth="1"/>
    <col min="8964" max="8964" width="5.19921875" style="87" bestFit="1" customWidth="1"/>
    <col min="8965" max="8965" width="1.59765625" style="87" customWidth="1"/>
    <col min="8966" max="8966" width="1.796875" style="87" customWidth="1"/>
    <col min="8967" max="8968" width="3.296875" style="87" customWidth="1"/>
    <col min="8969" max="8969" width="3.8984375" style="87" customWidth="1"/>
    <col min="8970" max="8970" width="4.296875" style="87" customWidth="1"/>
    <col min="8971" max="8973" width="3.296875" style="87" customWidth="1"/>
    <col min="8974" max="8974" width="7.69921875" style="87" customWidth="1"/>
    <col min="8975" max="8975" width="7.5" style="87" customWidth="1"/>
    <col min="8976" max="8976" width="6.09765625" style="87" customWidth="1"/>
    <col min="8977" max="8977" width="12.3984375" style="87" customWidth="1"/>
    <col min="8978" max="9211" width="8.796875" style="87"/>
    <col min="9212" max="9212" width="1.69921875" style="87" customWidth="1"/>
    <col min="9213" max="9213" width="4.3984375" style="87" customWidth="1"/>
    <col min="9214" max="9218" width="3.296875" style="87" customWidth="1"/>
    <col min="9219" max="9219" width="5.296875" style="87" customWidth="1"/>
    <col min="9220" max="9220" width="5.19921875" style="87" bestFit="1" customWidth="1"/>
    <col min="9221" max="9221" width="1.59765625" style="87" customWidth="1"/>
    <col min="9222" max="9222" width="1.796875" style="87" customWidth="1"/>
    <col min="9223" max="9224" width="3.296875" style="87" customWidth="1"/>
    <col min="9225" max="9225" width="3.8984375" style="87" customWidth="1"/>
    <col min="9226" max="9226" width="4.296875" style="87" customWidth="1"/>
    <col min="9227" max="9229" width="3.296875" style="87" customWidth="1"/>
    <col min="9230" max="9230" width="7.69921875" style="87" customWidth="1"/>
    <col min="9231" max="9231" width="7.5" style="87" customWidth="1"/>
    <col min="9232" max="9232" width="6.09765625" style="87" customWidth="1"/>
    <col min="9233" max="9233" width="12.3984375" style="87" customWidth="1"/>
    <col min="9234" max="9467" width="8.796875" style="87"/>
    <col min="9468" max="9468" width="1.69921875" style="87" customWidth="1"/>
    <col min="9469" max="9469" width="4.3984375" style="87" customWidth="1"/>
    <col min="9470" max="9474" width="3.296875" style="87" customWidth="1"/>
    <col min="9475" max="9475" width="5.296875" style="87" customWidth="1"/>
    <col min="9476" max="9476" width="5.19921875" style="87" bestFit="1" customWidth="1"/>
    <col min="9477" max="9477" width="1.59765625" style="87" customWidth="1"/>
    <col min="9478" max="9478" width="1.796875" style="87" customWidth="1"/>
    <col min="9479" max="9480" width="3.296875" style="87" customWidth="1"/>
    <col min="9481" max="9481" width="3.8984375" style="87" customWidth="1"/>
    <col min="9482" max="9482" width="4.296875" style="87" customWidth="1"/>
    <col min="9483" max="9485" width="3.296875" style="87" customWidth="1"/>
    <col min="9486" max="9486" width="7.69921875" style="87" customWidth="1"/>
    <col min="9487" max="9487" width="7.5" style="87" customWidth="1"/>
    <col min="9488" max="9488" width="6.09765625" style="87" customWidth="1"/>
    <col min="9489" max="9489" width="12.3984375" style="87" customWidth="1"/>
    <col min="9490" max="9723" width="8.796875" style="87"/>
    <col min="9724" max="9724" width="1.69921875" style="87" customWidth="1"/>
    <col min="9725" max="9725" width="4.3984375" style="87" customWidth="1"/>
    <col min="9726" max="9730" width="3.296875" style="87" customWidth="1"/>
    <col min="9731" max="9731" width="5.296875" style="87" customWidth="1"/>
    <col min="9732" max="9732" width="5.19921875" style="87" bestFit="1" customWidth="1"/>
    <col min="9733" max="9733" width="1.59765625" style="87" customWidth="1"/>
    <col min="9734" max="9734" width="1.796875" style="87" customWidth="1"/>
    <col min="9735" max="9736" width="3.296875" style="87" customWidth="1"/>
    <col min="9737" max="9737" width="3.8984375" style="87" customWidth="1"/>
    <col min="9738" max="9738" width="4.296875" style="87" customWidth="1"/>
    <col min="9739" max="9741" width="3.296875" style="87" customWidth="1"/>
    <col min="9742" max="9742" width="7.69921875" style="87" customWidth="1"/>
    <col min="9743" max="9743" width="7.5" style="87" customWidth="1"/>
    <col min="9744" max="9744" width="6.09765625" style="87" customWidth="1"/>
    <col min="9745" max="9745" width="12.3984375" style="87" customWidth="1"/>
    <col min="9746" max="9979" width="8.796875" style="87"/>
    <col min="9980" max="9980" width="1.69921875" style="87" customWidth="1"/>
    <col min="9981" max="9981" width="4.3984375" style="87" customWidth="1"/>
    <col min="9982" max="9986" width="3.296875" style="87" customWidth="1"/>
    <col min="9987" max="9987" width="5.296875" style="87" customWidth="1"/>
    <col min="9988" max="9988" width="5.19921875" style="87" bestFit="1" customWidth="1"/>
    <col min="9989" max="9989" width="1.59765625" style="87" customWidth="1"/>
    <col min="9990" max="9990" width="1.796875" style="87" customWidth="1"/>
    <col min="9991" max="9992" width="3.296875" style="87" customWidth="1"/>
    <col min="9993" max="9993" width="3.8984375" style="87" customWidth="1"/>
    <col min="9994" max="9994" width="4.296875" style="87" customWidth="1"/>
    <col min="9995" max="9997" width="3.296875" style="87" customWidth="1"/>
    <col min="9998" max="9998" width="7.69921875" style="87" customWidth="1"/>
    <col min="9999" max="9999" width="7.5" style="87" customWidth="1"/>
    <col min="10000" max="10000" width="6.09765625" style="87" customWidth="1"/>
    <col min="10001" max="10001" width="12.3984375" style="87" customWidth="1"/>
    <col min="10002" max="10235" width="8.796875" style="87"/>
    <col min="10236" max="10236" width="1.69921875" style="87" customWidth="1"/>
    <col min="10237" max="10237" width="4.3984375" style="87" customWidth="1"/>
    <col min="10238" max="10242" width="3.296875" style="87" customWidth="1"/>
    <col min="10243" max="10243" width="5.296875" style="87" customWidth="1"/>
    <col min="10244" max="10244" width="5.19921875" style="87" bestFit="1" customWidth="1"/>
    <col min="10245" max="10245" width="1.59765625" style="87" customWidth="1"/>
    <col min="10246" max="10246" width="1.796875" style="87" customWidth="1"/>
    <col min="10247" max="10248" width="3.296875" style="87" customWidth="1"/>
    <col min="10249" max="10249" width="3.8984375" style="87" customWidth="1"/>
    <col min="10250" max="10250" width="4.296875" style="87" customWidth="1"/>
    <col min="10251" max="10253" width="3.296875" style="87" customWidth="1"/>
    <col min="10254" max="10254" width="7.69921875" style="87" customWidth="1"/>
    <col min="10255" max="10255" width="7.5" style="87" customWidth="1"/>
    <col min="10256" max="10256" width="6.09765625" style="87" customWidth="1"/>
    <col min="10257" max="10257" width="12.3984375" style="87" customWidth="1"/>
    <col min="10258" max="10491" width="8.796875" style="87"/>
    <col min="10492" max="10492" width="1.69921875" style="87" customWidth="1"/>
    <col min="10493" max="10493" width="4.3984375" style="87" customWidth="1"/>
    <col min="10494" max="10498" width="3.296875" style="87" customWidth="1"/>
    <col min="10499" max="10499" width="5.296875" style="87" customWidth="1"/>
    <col min="10500" max="10500" width="5.19921875" style="87" bestFit="1" customWidth="1"/>
    <col min="10501" max="10501" width="1.59765625" style="87" customWidth="1"/>
    <col min="10502" max="10502" width="1.796875" style="87" customWidth="1"/>
    <col min="10503" max="10504" width="3.296875" style="87" customWidth="1"/>
    <col min="10505" max="10505" width="3.8984375" style="87" customWidth="1"/>
    <col min="10506" max="10506" width="4.296875" style="87" customWidth="1"/>
    <col min="10507" max="10509" width="3.296875" style="87" customWidth="1"/>
    <col min="10510" max="10510" width="7.69921875" style="87" customWidth="1"/>
    <col min="10511" max="10511" width="7.5" style="87" customWidth="1"/>
    <col min="10512" max="10512" width="6.09765625" style="87" customWidth="1"/>
    <col min="10513" max="10513" width="12.3984375" style="87" customWidth="1"/>
    <col min="10514" max="10747" width="8.796875" style="87"/>
    <col min="10748" max="10748" width="1.69921875" style="87" customWidth="1"/>
    <col min="10749" max="10749" width="4.3984375" style="87" customWidth="1"/>
    <col min="10750" max="10754" width="3.296875" style="87" customWidth="1"/>
    <col min="10755" max="10755" width="5.296875" style="87" customWidth="1"/>
    <col min="10756" max="10756" width="5.19921875" style="87" bestFit="1" customWidth="1"/>
    <col min="10757" max="10757" width="1.59765625" style="87" customWidth="1"/>
    <col min="10758" max="10758" width="1.796875" style="87" customWidth="1"/>
    <col min="10759" max="10760" width="3.296875" style="87" customWidth="1"/>
    <col min="10761" max="10761" width="3.8984375" style="87" customWidth="1"/>
    <col min="10762" max="10762" width="4.296875" style="87" customWidth="1"/>
    <col min="10763" max="10765" width="3.296875" style="87" customWidth="1"/>
    <col min="10766" max="10766" width="7.69921875" style="87" customWidth="1"/>
    <col min="10767" max="10767" width="7.5" style="87" customWidth="1"/>
    <col min="10768" max="10768" width="6.09765625" style="87" customWidth="1"/>
    <col min="10769" max="10769" width="12.3984375" style="87" customWidth="1"/>
    <col min="10770" max="11003" width="8.796875" style="87"/>
    <col min="11004" max="11004" width="1.69921875" style="87" customWidth="1"/>
    <col min="11005" max="11005" width="4.3984375" style="87" customWidth="1"/>
    <col min="11006" max="11010" width="3.296875" style="87" customWidth="1"/>
    <col min="11011" max="11011" width="5.296875" style="87" customWidth="1"/>
    <col min="11012" max="11012" width="5.19921875" style="87" bestFit="1" customWidth="1"/>
    <col min="11013" max="11013" width="1.59765625" style="87" customWidth="1"/>
    <col min="11014" max="11014" width="1.796875" style="87" customWidth="1"/>
    <col min="11015" max="11016" width="3.296875" style="87" customWidth="1"/>
    <col min="11017" max="11017" width="3.8984375" style="87" customWidth="1"/>
    <col min="11018" max="11018" width="4.296875" style="87" customWidth="1"/>
    <col min="11019" max="11021" width="3.296875" style="87" customWidth="1"/>
    <col min="11022" max="11022" width="7.69921875" style="87" customWidth="1"/>
    <col min="11023" max="11023" width="7.5" style="87" customWidth="1"/>
    <col min="11024" max="11024" width="6.09765625" style="87" customWidth="1"/>
    <col min="11025" max="11025" width="12.3984375" style="87" customWidth="1"/>
    <col min="11026" max="11259" width="8.796875" style="87"/>
    <col min="11260" max="11260" width="1.69921875" style="87" customWidth="1"/>
    <col min="11261" max="11261" width="4.3984375" style="87" customWidth="1"/>
    <col min="11262" max="11266" width="3.296875" style="87" customWidth="1"/>
    <col min="11267" max="11267" width="5.296875" style="87" customWidth="1"/>
    <col min="11268" max="11268" width="5.19921875" style="87" bestFit="1" customWidth="1"/>
    <col min="11269" max="11269" width="1.59765625" style="87" customWidth="1"/>
    <col min="11270" max="11270" width="1.796875" style="87" customWidth="1"/>
    <col min="11271" max="11272" width="3.296875" style="87" customWidth="1"/>
    <col min="11273" max="11273" width="3.8984375" style="87" customWidth="1"/>
    <col min="11274" max="11274" width="4.296875" style="87" customWidth="1"/>
    <col min="11275" max="11277" width="3.296875" style="87" customWidth="1"/>
    <col min="11278" max="11278" width="7.69921875" style="87" customWidth="1"/>
    <col min="11279" max="11279" width="7.5" style="87" customWidth="1"/>
    <col min="11280" max="11280" width="6.09765625" style="87" customWidth="1"/>
    <col min="11281" max="11281" width="12.3984375" style="87" customWidth="1"/>
    <col min="11282" max="11515" width="8.796875" style="87"/>
    <col min="11516" max="11516" width="1.69921875" style="87" customWidth="1"/>
    <col min="11517" max="11517" width="4.3984375" style="87" customWidth="1"/>
    <col min="11518" max="11522" width="3.296875" style="87" customWidth="1"/>
    <col min="11523" max="11523" width="5.296875" style="87" customWidth="1"/>
    <col min="11524" max="11524" width="5.19921875" style="87" bestFit="1" customWidth="1"/>
    <col min="11525" max="11525" width="1.59765625" style="87" customWidth="1"/>
    <col min="11526" max="11526" width="1.796875" style="87" customWidth="1"/>
    <col min="11527" max="11528" width="3.296875" style="87" customWidth="1"/>
    <col min="11529" max="11529" width="3.8984375" style="87" customWidth="1"/>
    <col min="11530" max="11530" width="4.296875" style="87" customWidth="1"/>
    <col min="11531" max="11533" width="3.296875" style="87" customWidth="1"/>
    <col min="11534" max="11534" width="7.69921875" style="87" customWidth="1"/>
    <col min="11535" max="11535" width="7.5" style="87" customWidth="1"/>
    <col min="11536" max="11536" width="6.09765625" style="87" customWidth="1"/>
    <col min="11537" max="11537" width="12.3984375" style="87" customWidth="1"/>
    <col min="11538" max="11771" width="8.796875" style="87"/>
    <col min="11772" max="11772" width="1.69921875" style="87" customWidth="1"/>
    <col min="11773" max="11773" width="4.3984375" style="87" customWidth="1"/>
    <col min="11774" max="11778" width="3.296875" style="87" customWidth="1"/>
    <col min="11779" max="11779" width="5.296875" style="87" customWidth="1"/>
    <col min="11780" max="11780" width="5.19921875" style="87" bestFit="1" customWidth="1"/>
    <col min="11781" max="11781" width="1.59765625" style="87" customWidth="1"/>
    <col min="11782" max="11782" width="1.796875" style="87" customWidth="1"/>
    <col min="11783" max="11784" width="3.296875" style="87" customWidth="1"/>
    <col min="11785" max="11785" width="3.8984375" style="87" customWidth="1"/>
    <col min="11786" max="11786" width="4.296875" style="87" customWidth="1"/>
    <col min="11787" max="11789" width="3.296875" style="87" customWidth="1"/>
    <col min="11790" max="11790" width="7.69921875" style="87" customWidth="1"/>
    <col min="11791" max="11791" width="7.5" style="87" customWidth="1"/>
    <col min="11792" max="11792" width="6.09765625" style="87" customWidth="1"/>
    <col min="11793" max="11793" width="12.3984375" style="87" customWidth="1"/>
    <col min="11794" max="12027" width="8.796875" style="87"/>
    <col min="12028" max="12028" width="1.69921875" style="87" customWidth="1"/>
    <col min="12029" max="12029" width="4.3984375" style="87" customWidth="1"/>
    <col min="12030" max="12034" width="3.296875" style="87" customWidth="1"/>
    <col min="12035" max="12035" width="5.296875" style="87" customWidth="1"/>
    <col min="12036" max="12036" width="5.19921875" style="87" bestFit="1" customWidth="1"/>
    <col min="12037" max="12037" width="1.59765625" style="87" customWidth="1"/>
    <col min="12038" max="12038" width="1.796875" style="87" customWidth="1"/>
    <col min="12039" max="12040" width="3.296875" style="87" customWidth="1"/>
    <col min="12041" max="12041" width="3.8984375" style="87" customWidth="1"/>
    <col min="12042" max="12042" width="4.296875" style="87" customWidth="1"/>
    <col min="12043" max="12045" width="3.296875" style="87" customWidth="1"/>
    <col min="12046" max="12046" width="7.69921875" style="87" customWidth="1"/>
    <col min="12047" max="12047" width="7.5" style="87" customWidth="1"/>
    <col min="12048" max="12048" width="6.09765625" style="87" customWidth="1"/>
    <col min="12049" max="12049" width="12.3984375" style="87" customWidth="1"/>
    <col min="12050" max="12283" width="8.796875" style="87"/>
    <col min="12284" max="12284" width="1.69921875" style="87" customWidth="1"/>
    <col min="12285" max="12285" width="4.3984375" style="87" customWidth="1"/>
    <col min="12286" max="12290" width="3.296875" style="87" customWidth="1"/>
    <col min="12291" max="12291" width="5.296875" style="87" customWidth="1"/>
    <col min="12292" max="12292" width="5.19921875" style="87" bestFit="1" customWidth="1"/>
    <col min="12293" max="12293" width="1.59765625" style="87" customWidth="1"/>
    <col min="12294" max="12294" width="1.796875" style="87" customWidth="1"/>
    <col min="12295" max="12296" width="3.296875" style="87" customWidth="1"/>
    <col min="12297" max="12297" width="3.8984375" style="87" customWidth="1"/>
    <col min="12298" max="12298" width="4.296875" style="87" customWidth="1"/>
    <col min="12299" max="12301" width="3.296875" style="87" customWidth="1"/>
    <col min="12302" max="12302" width="7.69921875" style="87" customWidth="1"/>
    <col min="12303" max="12303" width="7.5" style="87" customWidth="1"/>
    <col min="12304" max="12304" width="6.09765625" style="87" customWidth="1"/>
    <col min="12305" max="12305" width="12.3984375" style="87" customWidth="1"/>
    <col min="12306" max="12539" width="8.796875" style="87"/>
    <col min="12540" max="12540" width="1.69921875" style="87" customWidth="1"/>
    <col min="12541" max="12541" width="4.3984375" style="87" customWidth="1"/>
    <col min="12542" max="12546" width="3.296875" style="87" customWidth="1"/>
    <col min="12547" max="12547" width="5.296875" style="87" customWidth="1"/>
    <col min="12548" max="12548" width="5.19921875" style="87" bestFit="1" customWidth="1"/>
    <col min="12549" max="12549" width="1.59765625" style="87" customWidth="1"/>
    <col min="12550" max="12550" width="1.796875" style="87" customWidth="1"/>
    <col min="12551" max="12552" width="3.296875" style="87" customWidth="1"/>
    <col min="12553" max="12553" width="3.8984375" style="87" customWidth="1"/>
    <col min="12554" max="12554" width="4.296875" style="87" customWidth="1"/>
    <col min="12555" max="12557" width="3.296875" style="87" customWidth="1"/>
    <col min="12558" max="12558" width="7.69921875" style="87" customWidth="1"/>
    <col min="12559" max="12559" width="7.5" style="87" customWidth="1"/>
    <col min="12560" max="12560" width="6.09765625" style="87" customWidth="1"/>
    <col min="12561" max="12561" width="12.3984375" style="87" customWidth="1"/>
    <col min="12562" max="12795" width="8.796875" style="87"/>
    <col min="12796" max="12796" width="1.69921875" style="87" customWidth="1"/>
    <col min="12797" max="12797" width="4.3984375" style="87" customWidth="1"/>
    <col min="12798" max="12802" width="3.296875" style="87" customWidth="1"/>
    <col min="12803" max="12803" width="5.296875" style="87" customWidth="1"/>
    <col min="12804" max="12804" width="5.19921875" style="87" bestFit="1" customWidth="1"/>
    <col min="12805" max="12805" width="1.59765625" style="87" customWidth="1"/>
    <col min="12806" max="12806" width="1.796875" style="87" customWidth="1"/>
    <col min="12807" max="12808" width="3.296875" style="87" customWidth="1"/>
    <col min="12809" max="12809" width="3.8984375" style="87" customWidth="1"/>
    <col min="12810" max="12810" width="4.296875" style="87" customWidth="1"/>
    <col min="12811" max="12813" width="3.296875" style="87" customWidth="1"/>
    <col min="12814" max="12814" width="7.69921875" style="87" customWidth="1"/>
    <col min="12815" max="12815" width="7.5" style="87" customWidth="1"/>
    <col min="12816" max="12816" width="6.09765625" style="87" customWidth="1"/>
    <col min="12817" max="12817" width="12.3984375" style="87" customWidth="1"/>
    <col min="12818" max="13051" width="8.796875" style="87"/>
    <col min="13052" max="13052" width="1.69921875" style="87" customWidth="1"/>
    <col min="13053" max="13053" width="4.3984375" style="87" customWidth="1"/>
    <col min="13054" max="13058" width="3.296875" style="87" customWidth="1"/>
    <col min="13059" max="13059" width="5.296875" style="87" customWidth="1"/>
    <col min="13060" max="13060" width="5.19921875" style="87" bestFit="1" customWidth="1"/>
    <col min="13061" max="13061" width="1.59765625" style="87" customWidth="1"/>
    <col min="13062" max="13062" width="1.796875" style="87" customWidth="1"/>
    <col min="13063" max="13064" width="3.296875" style="87" customWidth="1"/>
    <col min="13065" max="13065" width="3.8984375" style="87" customWidth="1"/>
    <col min="13066" max="13066" width="4.296875" style="87" customWidth="1"/>
    <col min="13067" max="13069" width="3.296875" style="87" customWidth="1"/>
    <col min="13070" max="13070" width="7.69921875" style="87" customWidth="1"/>
    <col min="13071" max="13071" width="7.5" style="87" customWidth="1"/>
    <col min="13072" max="13072" width="6.09765625" style="87" customWidth="1"/>
    <col min="13073" max="13073" width="12.3984375" style="87" customWidth="1"/>
    <col min="13074" max="13307" width="8.796875" style="87"/>
    <col min="13308" max="13308" width="1.69921875" style="87" customWidth="1"/>
    <col min="13309" max="13309" width="4.3984375" style="87" customWidth="1"/>
    <col min="13310" max="13314" width="3.296875" style="87" customWidth="1"/>
    <col min="13315" max="13315" width="5.296875" style="87" customWidth="1"/>
    <col min="13316" max="13316" width="5.19921875" style="87" bestFit="1" customWidth="1"/>
    <col min="13317" max="13317" width="1.59765625" style="87" customWidth="1"/>
    <col min="13318" max="13318" width="1.796875" style="87" customWidth="1"/>
    <col min="13319" max="13320" width="3.296875" style="87" customWidth="1"/>
    <col min="13321" max="13321" width="3.8984375" style="87" customWidth="1"/>
    <col min="13322" max="13322" width="4.296875" style="87" customWidth="1"/>
    <col min="13323" max="13325" width="3.296875" style="87" customWidth="1"/>
    <col min="13326" max="13326" width="7.69921875" style="87" customWidth="1"/>
    <col min="13327" max="13327" width="7.5" style="87" customWidth="1"/>
    <col min="13328" max="13328" width="6.09765625" style="87" customWidth="1"/>
    <col min="13329" max="13329" width="12.3984375" style="87" customWidth="1"/>
    <col min="13330" max="13563" width="8.796875" style="87"/>
    <col min="13564" max="13564" width="1.69921875" style="87" customWidth="1"/>
    <col min="13565" max="13565" width="4.3984375" style="87" customWidth="1"/>
    <col min="13566" max="13570" width="3.296875" style="87" customWidth="1"/>
    <col min="13571" max="13571" width="5.296875" style="87" customWidth="1"/>
    <col min="13572" max="13572" width="5.19921875" style="87" bestFit="1" customWidth="1"/>
    <col min="13573" max="13573" width="1.59765625" style="87" customWidth="1"/>
    <col min="13574" max="13574" width="1.796875" style="87" customWidth="1"/>
    <col min="13575" max="13576" width="3.296875" style="87" customWidth="1"/>
    <col min="13577" max="13577" width="3.8984375" style="87" customWidth="1"/>
    <col min="13578" max="13578" width="4.296875" style="87" customWidth="1"/>
    <col min="13579" max="13581" width="3.296875" style="87" customWidth="1"/>
    <col min="13582" max="13582" width="7.69921875" style="87" customWidth="1"/>
    <col min="13583" max="13583" width="7.5" style="87" customWidth="1"/>
    <col min="13584" max="13584" width="6.09765625" style="87" customWidth="1"/>
    <col min="13585" max="13585" width="12.3984375" style="87" customWidth="1"/>
    <col min="13586" max="13819" width="8.796875" style="87"/>
    <col min="13820" max="13820" width="1.69921875" style="87" customWidth="1"/>
    <col min="13821" max="13821" width="4.3984375" style="87" customWidth="1"/>
    <col min="13822" max="13826" width="3.296875" style="87" customWidth="1"/>
    <col min="13827" max="13827" width="5.296875" style="87" customWidth="1"/>
    <col min="13828" max="13828" width="5.19921875" style="87" bestFit="1" customWidth="1"/>
    <col min="13829" max="13829" width="1.59765625" style="87" customWidth="1"/>
    <col min="13830" max="13830" width="1.796875" style="87" customWidth="1"/>
    <col min="13831" max="13832" width="3.296875" style="87" customWidth="1"/>
    <col min="13833" max="13833" width="3.8984375" style="87" customWidth="1"/>
    <col min="13834" max="13834" width="4.296875" style="87" customWidth="1"/>
    <col min="13835" max="13837" width="3.296875" style="87" customWidth="1"/>
    <col min="13838" max="13838" width="7.69921875" style="87" customWidth="1"/>
    <col min="13839" max="13839" width="7.5" style="87" customWidth="1"/>
    <col min="13840" max="13840" width="6.09765625" style="87" customWidth="1"/>
    <col min="13841" max="13841" width="12.3984375" style="87" customWidth="1"/>
    <col min="13842" max="14075" width="8.796875" style="87"/>
    <col min="14076" max="14076" width="1.69921875" style="87" customWidth="1"/>
    <col min="14077" max="14077" width="4.3984375" style="87" customWidth="1"/>
    <col min="14078" max="14082" width="3.296875" style="87" customWidth="1"/>
    <col min="14083" max="14083" width="5.296875" style="87" customWidth="1"/>
    <col min="14084" max="14084" width="5.19921875" style="87" bestFit="1" customWidth="1"/>
    <col min="14085" max="14085" width="1.59765625" style="87" customWidth="1"/>
    <col min="14086" max="14086" width="1.796875" style="87" customWidth="1"/>
    <col min="14087" max="14088" width="3.296875" style="87" customWidth="1"/>
    <col min="14089" max="14089" width="3.8984375" style="87" customWidth="1"/>
    <col min="14090" max="14090" width="4.296875" style="87" customWidth="1"/>
    <col min="14091" max="14093" width="3.296875" style="87" customWidth="1"/>
    <col min="14094" max="14094" width="7.69921875" style="87" customWidth="1"/>
    <col min="14095" max="14095" width="7.5" style="87" customWidth="1"/>
    <col min="14096" max="14096" width="6.09765625" style="87" customWidth="1"/>
    <col min="14097" max="14097" width="12.3984375" style="87" customWidth="1"/>
    <col min="14098" max="14331" width="8.796875" style="87"/>
    <col min="14332" max="14332" width="1.69921875" style="87" customWidth="1"/>
    <col min="14333" max="14333" width="4.3984375" style="87" customWidth="1"/>
    <col min="14334" max="14338" width="3.296875" style="87" customWidth="1"/>
    <col min="14339" max="14339" width="5.296875" style="87" customWidth="1"/>
    <col min="14340" max="14340" width="5.19921875" style="87" bestFit="1" customWidth="1"/>
    <col min="14341" max="14341" width="1.59765625" style="87" customWidth="1"/>
    <col min="14342" max="14342" width="1.796875" style="87" customWidth="1"/>
    <col min="14343" max="14344" width="3.296875" style="87" customWidth="1"/>
    <col min="14345" max="14345" width="3.8984375" style="87" customWidth="1"/>
    <col min="14346" max="14346" width="4.296875" style="87" customWidth="1"/>
    <col min="14347" max="14349" width="3.296875" style="87" customWidth="1"/>
    <col min="14350" max="14350" width="7.69921875" style="87" customWidth="1"/>
    <col min="14351" max="14351" width="7.5" style="87" customWidth="1"/>
    <col min="14352" max="14352" width="6.09765625" style="87" customWidth="1"/>
    <col min="14353" max="14353" width="12.3984375" style="87" customWidth="1"/>
    <col min="14354" max="14587" width="8.796875" style="87"/>
    <col min="14588" max="14588" width="1.69921875" style="87" customWidth="1"/>
    <col min="14589" max="14589" width="4.3984375" style="87" customWidth="1"/>
    <col min="14590" max="14594" width="3.296875" style="87" customWidth="1"/>
    <col min="14595" max="14595" width="5.296875" style="87" customWidth="1"/>
    <col min="14596" max="14596" width="5.19921875" style="87" bestFit="1" customWidth="1"/>
    <col min="14597" max="14597" width="1.59765625" style="87" customWidth="1"/>
    <col min="14598" max="14598" width="1.796875" style="87" customWidth="1"/>
    <col min="14599" max="14600" width="3.296875" style="87" customWidth="1"/>
    <col min="14601" max="14601" width="3.8984375" style="87" customWidth="1"/>
    <col min="14602" max="14602" width="4.296875" style="87" customWidth="1"/>
    <col min="14603" max="14605" width="3.296875" style="87" customWidth="1"/>
    <col min="14606" max="14606" width="7.69921875" style="87" customWidth="1"/>
    <col min="14607" max="14607" width="7.5" style="87" customWidth="1"/>
    <col min="14608" max="14608" width="6.09765625" style="87" customWidth="1"/>
    <col min="14609" max="14609" width="12.3984375" style="87" customWidth="1"/>
    <col min="14610" max="14843" width="8.796875" style="87"/>
    <col min="14844" max="14844" width="1.69921875" style="87" customWidth="1"/>
    <col min="14845" max="14845" width="4.3984375" style="87" customWidth="1"/>
    <col min="14846" max="14850" width="3.296875" style="87" customWidth="1"/>
    <col min="14851" max="14851" width="5.296875" style="87" customWidth="1"/>
    <col min="14852" max="14852" width="5.19921875" style="87" bestFit="1" customWidth="1"/>
    <col min="14853" max="14853" width="1.59765625" style="87" customWidth="1"/>
    <col min="14854" max="14854" width="1.796875" style="87" customWidth="1"/>
    <col min="14855" max="14856" width="3.296875" style="87" customWidth="1"/>
    <col min="14857" max="14857" width="3.8984375" style="87" customWidth="1"/>
    <col min="14858" max="14858" width="4.296875" style="87" customWidth="1"/>
    <col min="14859" max="14861" width="3.296875" style="87" customWidth="1"/>
    <col min="14862" max="14862" width="7.69921875" style="87" customWidth="1"/>
    <col min="14863" max="14863" width="7.5" style="87" customWidth="1"/>
    <col min="14864" max="14864" width="6.09765625" style="87" customWidth="1"/>
    <col min="14865" max="14865" width="12.3984375" style="87" customWidth="1"/>
    <col min="14866" max="15099" width="8.796875" style="87"/>
    <col min="15100" max="15100" width="1.69921875" style="87" customWidth="1"/>
    <col min="15101" max="15101" width="4.3984375" style="87" customWidth="1"/>
    <col min="15102" max="15106" width="3.296875" style="87" customWidth="1"/>
    <col min="15107" max="15107" width="5.296875" style="87" customWidth="1"/>
    <col min="15108" max="15108" width="5.19921875" style="87" bestFit="1" customWidth="1"/>
    <col min="15109" max="15109" width="1.59765625" style="87" customWidth="1"/>
    <col min="15110" max="15110" width="1.796875" style="87" customWidth="1"/>
    <col min="15111" max="15112" width="3.296875" style="87" customWidth="1"/>
    <col min="15113" max="15113" width="3.8984375" style="87" customWidth="1"/>
    <col min="15114" max="15114" width="4.296875" style="87" customWidth="1"/>
    <col min="15115" max="15117" width="3.296875" style="87" customWidth="1"/>
    <col min="15118" max="15118" width="7.69921875" style="87" customWidth="1"/>
    <col min="15119" max="15119" width="7.5" style="87" customWidth="1"/>
    <col min="15120" max="15120" width="6.09765625" style="87" customWidth="1"/>
    <col min="15121" max="15121" width="12.3984375" style="87" customWidth="1"/>
    <col min="15122" max="15355" width="8.796875" style="87"/>
    <col min="15356" max="15356" width="1.69921875" style="87" customWidth="1"/>
    <col min="15357" max="15357" width="4.3984375" style="87" customWidth="1"/>
    <col min="15358" max="15362" width="3.296875" style="87" customWidth="1"/>
    <col min="15363" max="15363" width="5.296875" style="87" customWidth="1"/>
    <col min="15364" max="15364" width="5.19921875" style="87" bestFit="1" customWidth="1"/>
    <col min="15365" max="15365" width="1.59765625" style="87" customWidth="1"/>
    <col min="15366" max="15366" width="1.796875" style="87" customWidth="1"/>
    <col min="15367" max="15368" width="3.296875" style="87" customWidth="1"/>
    <col min="15369" max="15369" width="3.8984375" style="87" customWidth="1"/>
    <col min="15370" max="15370" width="4.296875" style="87" customWidth="1"/>
    <col min="15371" max="15373" width="3.296875" style="87" customWidth="1"/>
    <col min="15374" max="15374" width="7.69921875" style="87" customWidth="1"/>
    <col min="15375" max="15375" width="7.5" style="87" customWidth="1"/>
    <col min="15376" max="15376" width="6.09765625" style="87" customWidth="1"/>
    <col min="15377" max="15377" width="12.3984375" style="87" customWidth="1"/>
    <col min="15378" max="15611" width="8.796875" style="87"/>
    <col min="15612" max="15612" width="1.69921875" style="87" customWidth="1"/>
    <col min="15613" max="15613" width="4.3984375" style="87" customWidth="1"/>
    <col min="15614" max="15618" width="3.296875" style="87" customWidth="1"/>
    <col min="15619" max="15619" width="5.296875" style="87" customWidth="1"/>
    <col min="15620" max="15620" width="5.19921875" style="87" bestFit="1" customWidth="1"/>
    <col min="15621" max="15621" width="1.59765625" style="87" customWidth="1"/>
    <col min="15622" max="15622" width="1.796875" style="87" customWidth="1"/>
    <col min="15623" max="15624" width="3.296875" style="87" customWidth="1"/>
    <col min="15625" max="15625" width="3.8984375" style="87" customWidth="1"/>
    <col min="15626" max="15626" width="4.296875" style="87" customWidth="1"/>
    <col min="15627" max="15629" width="3.296875" style="87" customWidth="1"/>
    <col min="15630" max="15630" width="7.69921875" style="87" customWidth="1"/>
    <col min="15631" max="15631" width="7.5" style="87" customWidth="1"/>
    <col min="15632" max="15632" width="6.09765625" style="87" customWidth="1"/>
    <col min="15633" max="15633" width="12.3984375" style="87" customWidth="1"/>
    <col min="15634" max="15867" width="8.796875" style="87"/>
    <col min="15868" max="15868" width="1.69921875" style="87" customWidth="1"/>
    <col min="15869" max="15869" width="4.3984375" style="87" customWidth="1"/>
    <col min="15870" max="15874" width="3.296875" style="87" customWidth="1"/>
    <col min="15875" max="15875" width="5.296875" style="87" customWidth="1"/>
    <col min="15876" max="15876" width="5.19921875" style="87" bestFit="1" customWidth="1"/>
    <col min="15877" max="15877" width="1.59765625" style="87" customWidth="1"/>
    <col min="15878" max="15878" width="1.796875" style="87" customWidth="1"/>
    <col min="15879" max="15880" width="3.296875" style="87" customWidth="1"/>
    <col min="15881" max="15881" width="3.8984375" style="87" customWidth="1"/>
    <col min="15882" max="15882" width="4.296875" style="87" customWidth="1"/>
    <col min="15883" max="15885" width="3.296875" style="87" customWidth="1"/>
    <col min="15886" max="15886" width="7.69921875" style="87" customWidth="1"/>
    <col min="15887" max="15887" width="7.5" style="87" customWidth="1"/>
    <col min="15888" max="15888" width="6.09765625" style="87" customWidth="1"/>
    <col min="15889" max="15889" width="12.3984375" style="87" customWidth="1"/>
    <col min="15890" max="16123" width="8.796875" style="87"/>
    <col min="16124" max="16124" width="1.69921875" style="87" customWidth="1"/>
    <col min="16125" max="16125" width="4.3984375" style="87" customWidth="1"/>
    <col min="16126" max="16130" width="3.296875" style="87" customWidth="1"/>
    <col min="16131" max="16131" width="5.296875" style="87" customWidth="1"/>
    <col min="16132" max="16132" width="5.19921875" style="87" bestFit="1" customWidth="1"/>
    <col min="16133" max="16133" width="1.59765625" style="87" customWidth="1"/>
    <col min="16134" max="16134" width="1.796875" style="87" customWidth="1"/>
    <col min="16135" max="16136" width="3.296875" style="87" customWidth="1"/>
    <col min="16137" max="16137" width="3.8984375" style="87" customWidth="1"/>
    <col min="16138" max="16138" width="4.296875" style="87" customWidth="1"/>
    <col min="16139" max="16141" width="3.296875" style="87" customWidth="1"/>
    <col min="16142" max="16142" width="7.69921875" style="87" customWidth="1"/>
    <col min="16143" max="16143" width="7.5" style="87" customWidth="1"/>
    <col min="16144" max="16144" width="6.09765625" style="87" customWidth="1"/>
    <col min="16145" max="16145" width="12.3984375" style="87" customWidth="1"/>
    <col min="16146" max="16384" width="8.796875" style="87"/>
  </cols>
  <sheetData>
    <row r="1" spans="1:17" s="48" customFormat="1" ht="18">
      <c r="A1" s="330" t="s">
        <v>96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2"/>
    </row>
    <row r="2" spans="1:17" s="12" customFormat="1" ht="14.25" customHeight="1">
      <c r="A2" s="188" t="s">
        <v>12</v>
      </c>
      <c r="B2" s="313" t="s">
        <v>19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s="12" customFormat="1" ht="14.25" customHeight="1">
      <c r="A3" s="188" t="s">
        <v>13</v>
      </c>
      <c r="B3" s="313" t="s">
        <v>243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s="12" customFormat="1" ht="14.25" customHeight="1">
      <c r="A4" s="188" t="s">
        <v>14</v>
      </c>
      <c r="B4" s="312" t="s">
        <v>223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s="88" customFormat="1" ht="14.25">
      <c r="A5" s="321" t="s">
        <v>97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3"/>
    </row>
    <row r="6" spans="1:17" ht="5.25" customHeight="1">
      <c r="A6" s="177"/>
      <c r="B6" s="89" t="s">
        <v>244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78"/>
    </row>
    <row r="7" spans="1:17">
      <c r="A7" s="177"/>
      <c r="B7" s="123" t="s">
        <v>44</v>
      </c>
      <c r="C7" s="326" t="s">
        <v>78</v>
      </c>
      <c r="D7" s="327"/>
      <c r="E7" s="327"/>
      <c r="F7" s="327"/>
      <c r="G7" s="327"/>
      <c r="H7" s="327"/>
      <c r="I7" s="90">
        <v>3.4500000000000003E-2</v>
      </c>
      <c r="J7" s="91"/>
      <c r="K7" s="89"/>
      <c r="L7" s="89"/>
      <c r="M7" s="324"/>
      <c r="N7" s="324"/>
      <c r="O7" s="324"/>
      <c r="P7" s="324"/>
      <c r="Q7" s="325"/>
    </row>
    <row r="8" spans="1:17" ht="6" customHeight="1">
      <c r="A8" s="177"/>
      <c r="B8" s="123"/>
      <c r="C8" s="89"/>
      <c r="D8" s="89"/>
      <c r="E8" s="89"/>
      <c r="F8" s="89"/>
      <c r="G8" s="89"/>
      <c r="H8" s="89"/>
      <c r="I8" s="92"/>
      <c r="J8" s="89"/>
      <c r="K8" s="89"/>
      <c r="L8" s="89"/>
      <c r="M8" s="89"/>
      <c r="N8" s="89"/>
      <c r="O8" s="89"/>
      <c r="P8" s="89"/>
      <c r="Q8" s="178"/>
    </row>
    <row r="9" spans="1:17" ht="13.5" customHeight="1">
      <c r="A9" s="177"/>
      <c r="B9" s="123" t="s">
        <v>71</v>
      </c>
      <c r="C9" s="326" t="s">
        <v>79</v>
      </c>
      <c r="D9" s="327"/>
      <c r="E9" s="327"/>
      <c r="F9" s="327"/>
      <c r="G9" s="327"/>
      <c r="H9" s="327"/>
      <c r="I9" s="90">
        <v>8.5000000000000006E-3</v>
      </c>
      <c r="J9" s="91"/>
      <c r="K9" s="89"/>
      <c r="L9" s="89"/>
      <c r="M9" s="89"/>
      <c r="N9" s="89"/>
      <c r="O9" s="89"/>
      <c r="P9" s="89"/>
      <c r="Q9" s="178"/>
    </row>
    <row r="10" spans="1:17" ht="6.75" customHeight="1">
      <c r="A10" s="177"/>
      <c r="B10" s="123"/>
      <c r="C10" s="89"/>
      <c r="D10" s="89"/>
      <c r="E10" s="89"/>
      <c r="F10" s="89"/>
      <c r="G10" s="89"/>
      <c r="H10" s="89"/>
      <c r="I10" s="93"/>
      <c r="J10" s="91"/>
      <c r="K10" s="89"/>
      <c r="L10" s="89"/>
      <c r="M10" s="89"/>
      <c r="N10" s="89"/>
      <c r="O10" s="89"/>
      <c r="P10" s="89"/>
      <c r="Q10" s="178"/>
    </row>
    <row r="11" spans="1:17">
      <c r="A11" s="177"/>
      <c r="B11" s="123" t="s">
        <v>66</v>
      </c>
      <c r="C11" s="326" t="s">
        <v>80</v>
      </c>
      <c r="D11" s="327"/>
      <c r="E11" s="327"/>
      <c r="F11" s="327"/>
      <c r="G11" s="327"/>
      <c r="H11" s="327"/>
      <c r="I11" s="90">
        <v>4.7999999999999996E-3</v>
      </c>
      <c r="J11" s="91"/>
      <c r="K11" s="89"/>
      <c r="L11" s="89"/>
      <c r="M11" s="89"/>
      <c r="N11" s="89"/>
      <c r="O11" s="89"/>
      <c r="P11" s="89"/>
      <c r="Q11" s="178"/>
    </row>
    <row r="12" spans="1:17" ht="7.5" customHeight="1">
      <c r="A12" s="177"/>
      <c r="B12" s="123"/>
      <c r="C12" s="89"/>
      <c r="D12" s="89"/>
      <c r="E12" s="89"/>
      <c r="F12" s="89"/>
      <c r="G12" s="89"/>
      <c r="H12" s="89"/>
      <c r="I12" s="92"/>
      <c r="J12" s="89"/>
      <c r="K12" s="89"/>
      <c r="L12" s="89"/>
      <c r="M12" s="89"/>
      <c r="N12" s="89"/>
      <c r="O12" s="89"/>
      <c r="P12" s="89"/>
      <c r="Q12" s="178"/>
    </row>
    <row r="13" spans="1:17">
      <c r="A13" s="177"/>
      <c r="B13" s="314" t="s">
        <v>67</v>
      </c>
      <c r="C13" s="315" t="s">
        <v>81</v>
      </c>
      <c r="D13" s="316"/>
      <c r="E13" s="316"/>
      <c r="F13" s="316"/>
      <c r="G13" s="316"/>
      <c r="H13" s="316"/>
      <c r="I13" s="101">
        <v>0</v>
      </c>
      <c r="J13" s="95"/>
      <c r="K13" s="89"/>
      <c r="L13" s="89"/>
      <c r="M13" s="89"/>
      <c r="N13" s="89"/>
      <c r="O13" s="89"/>
      <c r="P13" s="89"/>
      <c r="Q13" s="178"/>
    </row>
    <row r="14" spans="1:17">
      <c r="A14" s="177"/>
      <c r="B14" s="314"/>
      <c r="C14" s="317" t="s">
        <v>46</v>
      </c>
      <c r="D14" s="318"/>
      <c r="E14" s="318"/>
      <c r="F14" s="318"/>
      <c r="G14" s="318"/>
      <c r="H14" s="318"/>
      <c r="I14" s="102">
        <v>6.4999999999999997E-3</v>
      </c>
      <c r="J14" s="95"/>
      <c r="K14" s="89"/>
      <c r="L14" s="89"/>
      <c r="M14" s="89"/>
      <c r="N14" s="89"/>
      <c r="O14" s="89"/>
      <c r="P14" s="89"/>
      <c r="Q14" s="178"/>
    </row>
    <row r="15" spans="1:17">
      <c r="A15" s="177"/>
      <c r="B15" s="314"/>
      <c r="C15" s="319" t="s">
        <v>47</v>
      </c>
      <c r="D15" s="320"/>
      <c r="E15" s="320"/>
      <c r="F15" s="320"/>
      <c r="G15" s="320"/>
      <c r="H15" s="320"/>
      <c r="I15" s="103">
        <v>0.03</v>
      </c>
      <c r="J15" s="95"/>
      <c r="K15" s="89"/>
      <c r="L15" s="89"/>
      <c r="M15" s="89"/>
      <c r="N15" s="89"/>
      <c r="O15" s="89"/>
      <c r="P15" s="89"/>
      <c r="Q15" s="178"/>
    </row>
    <row r="16" spans="1:17">
      <c r="A16" s="177"/>
      <c r="B16" s="123"/>
      <c r="C16" s="354" t="s">
        <v>82</v>
      </c>
      <c r="D16" s="355"/>
      <c r="E16" s="355"/>
      <c r="F16" s="355"/>
      <c r="G16" s="355"/>
      <c r="H16" s="355"/>
      <c r="I16" s="104">
        <f>SUM(I13:I15)</f>
        <v>3.6499999999999998E-2</v>
      </c>
      <c r="J16" s="95"/>
      <c r="K16" s="89"/>
      <c r="L16" s="89"/>
      <c r="M16" s="89"/>
      <c r="N16" s="89"/>
      <c r="O16" s="89"/>
      <c r="P16" s="89"/>
      <c r="Q16" s="178"/>
    </row>
    <row r="17" spans="1:17" ht="6" customHeight="1">
      <c r="A17" s="177"/>
      <c r="B17" s="123"/>
      <c r="C17" s="89"/>
      <c r="D17" s="89"/>
      <c r="E17" s="89"/>
      <c r="F17" s="89"/>
      <c r="G17" s="89"/>
      <c r="H17" s="89"/>
      <c r="I17" s="92"/>
      <c r="J17" s="89"/>
      <c r="K17" s="89"/>
      <c r="L17" s="89"/>
      <c r="M17" s="89"/>
      <c r="N17" s="89"/>
      <c r="O17" s="89"/>
      <c r="P17" s="89"/>
      <c r="Q17" s="178"/>
    </row>
    <row r="18" spans="1:17">
      <c r="A18" s="177"/>
      <c r="B18" s="123" t="s">
        <v>63</v>
      </c>
      <c r="C18" s="326" t="s">
        <v>83</v>
      </c>
      <c r="D18" s="327"/>
      <c r="E18" s="327"/>
      <c r="F18" s="327"/>
      <c r="G18" s="327"/>
      <c r="H18" s="327"/>
      <c r="I18" s="90">
        <v>5.11E-2</v>
      </c>
      <c r="J18" s="91"/>
      <c r="K18" s="89"/>
      <c r="L18" s="89"/>
      <c r="M18" s="89"/>
      <c r="N18" s="89"/>
      <c r="O18" s="89"/>
      <c r="P18" s="89"/>
      <c r="Q18" s="178"/>
    </row>
    <row r="19" spans="1:17" ht="6" customHeight="1">
      <c r="A19" s="177"/>
      <c r="B19" s="123"/>
      <c r="C19" s="89"/>
      <c r="D19" s="89"/>
      <c r="E19" s="89"/>
      <c r="F19" s="89"/>
      <c r="G19" s="89"/>
      <c r="H19" s="89"/>
      <c r="I19" s="92"/>
      <c r="J19" s="89"/>
      <c r="K19" s="89"/>
      <c r="L19" s="89"/>
      <c r="M19" s="89"/>
      <c r="N19" s="89"/>
      <c r="O19" s="89"/>
      <c r="P19" s="89"/>
      <c r="Q19" s="178"/>
    </row>
    <row r="20" spans="1:17">
      <c r="A20" s="177"/>
      <c r="B20" s="123" t="s">
        <v>45</v>
      </c>
      <c r="C20" s="326" t="s">
        <v>84</v>
      </c>
      <c r="D20" s="327"/>
      <c r="E20" s="327"/>
      <c r="F20" s="327"/>
      <c r="G20" s="327"/>
      <c r="H20" s="327"/>
      <c r="I20" s="90">
        <v>8.5000000000000006E-3</v>
      </c>
      <c r="J20" s="91"/>
      <c r="K20" s="89"/>
      <c r="L20" s="89"/>
      <c r="M20" s="89"/>
      <c r="N20" s="89"/>
      <c r="O20" s="89"/>
      <c r="P20" s="89"/>
      <c r="Q20" s="178"/>
    </row>
    <row r="21" spans="1:17" ht="6" customHeight="1">
      <c r="A21" s="177"/>
      <c r="B21" s="97"/>
      <c r="C21" s="89"/>
      <c r="D21" s="89"/>
      <c r="E21" s="89"/>
      <c r="F21" s="89"/>
      <c r="G21" s="89"/>
      <c r="H21" s="89"/>
      <c r="I21" s="92"/>
      <c r="J21" s="89"/>
      <c r="K21" s="89"/>
      <c r="L21" s="89"/>
      <c r="M21" s="89"/>
      <c r="N21" s="89"/>
      <c r="O21" s="89"/>
      <c r="P21" s="89"/>
      <c r="Q21" s="178"/>
    </row>
    <row r="22" spans="1:17">
      <c r="A22" s="177"/>
      <c r="B22" s="123" t="s">
        <v>69</v>
      </c>
      <c r="C22" s="352" t="s">
        <v>48</v>
      </c>
      <c r="D22" s="353"/>
      <c r="E22" s="353"/>
      <c r="F22" s="353"/>
      <c r="G22" s="353"/>
      <c r="H22" s="353"/>
      <c r="I22" s="90">
        <v>4.4999999999999998E-2</v>
      </c>
      <c r="J22" s="91"/>
      <c r="K22" s="89"/>
      <c r="L22" s="89"/>
      <c r="M22" s="89"/>
      <c r="N22" s="89"/>
      <c r="O22" s="89"/>
      <c r="P22" s="89"/>
      <c r="Q22" s="178"/>
    </row>
    <row r="23" spans="1:17" ht="6" customHeight="1">
      <c r="A23" s="177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78"/>
    </row>
    <row r="24" spans="1:17">
      <c r="A24" s="177"/>
      <c r="B24" s="351" t="s">
        <v>85</v>
      </c>
      <c r="C24" s="351"/>
      <c r="D24" s="351"/>
      <c r="E24" s="351"/>
      <c r="F24" s="351"/>
      <c r="G24" s="351"/>
      <c r="H24" s="351"/>
      <c r="I24" s="351"/>
      <c r="J24" s="124"/>
      <c r="K24" s="89"/>
      <c r="L24" s="89"/>
      <c r="M24" s="89"/>
      <c r="N24" s="89"/>
      <c r="O24" s="89"/>
      <c r="P24" s="89"/>
      <c r="Q24" s="178"/>
    </row>
    <row r="25" spans="1:17">
      <c r="A25" s="177"/>
      <c r="B25" s="94" t="s">
        <v>86</v>
      </c>
      <c r="C25" s="344" t="s">
        <v>87</v>
      </c>
      <c r="D25" s="344"/>
      <c r="E25" s="344"/>
      <c r="F25" s="344"/>
      <c r="G25" s="344"/>
      <c r="H25" s="344"/>
      <c r="I25" s="345" t="s">
        <v>26</v>
      </c>
      <c r="J25" s="347">
        <v>1</v>
      </c>
      <c r="K25" s="348"/>
      <c r="L25" s="89"/>
      <c r="M25" s="89"/>
      <c r="N25" s="89"/>
      <c r="O25" s="89"/>
      <c r="P25" s="89"/>
      <c r="Q25" s="178"/>
    </row>
    <row r="26" spans="1:17">
      <c r="A26" s="177"/>
      <c r="B26" s="96"/>
      <c r="C26" s="344" t="s">
        <v>88</v>
      </c>
      <c r="D26" s="344"/>
      <c r="E26" s="344"/>
      <c r="F26" s="344"/>
      <c r="G26" s="344"/>
      <c r="H26" s="344"/>
      <c r="I26" s="346"/>
      <c r="J26" s="349"/>
      <c r="K26" s="350"/>
      <c r="L26" s="89"/>
      <c r="M26" s="89"/>
      <c r="N26" s="89"/>
      <c r="O26" s="89"/>
      <c r="P26" s="89"/>
      <c r="Q26" s="178"/>
    </row>
    <row r="27" spans="1:17" ht="7.5" customHeight="1">
      <c r="A27" s="17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78"/>
    </row>
    <row r="28" spans="1:17">
      <c r="A28" s="177"/>
      <c r="B28" s="351" t="s">
        <v>89</v>
      </c>
      <c r="C28" s="351"/>
      <c r="D28" s="351"/>
      <c r="E28" s="351"/>
      <c r="F28" s="351"/>
      <c r="G28" s="351"/>
      <c r="H28" s="351"/>
      <c r="I28" s="351"/>
      <c r="J28" s="89"/>
      <c r="K28" s="89"/>
      <c r="L28" s="89"/>
      <c r="M28" s="89"/>
      <c r="N28" s="89"/>
      <c r="O28" s="89"/>
      <c r="P28" s="89"/>
      <c r="Q28" s="178"/>
    </row>
    <row r="29" spans="1:17">
      <c r="A29" s="177"/>
      <c r="B29" s="89" t="s">
        <v>86</v>
      </c>
      <c r="C29" s="338">
        <f>(1+I11+I20+I7)*(1+I9)*(1+I18)</f>
        <v>1.1107039919299997</v>
      </c>
      <c r="D29" s="338"/>
      <c r="E29" s="338"/>
      <c r="F29" s="338"/>
      <c r="G29" s="338"/>
      <c r="H29" s="338"/>
      <c r="I29" s="324" t="s">
        <v>26</v>
      </c>
      <c r="J29" s="339">
        <v>1</v>
      </c>
      <c r="K29" s="339"/>
      <c r="L29" s="324" t="s">
        <v>68</v>
      </c>
      <c r="M29" s="340">
        <f>ROUND(((C29/C30)-J29),4)</f>
        <v>0.20930000000000001</v>
      </c>
      <c r="N29" s="341"/>
      <c r="O29" s="89"/>
      <c r="P29" s="89"/>
      <c r="Q29" s="178"/>
    </row>
    <row r="30" spans="1:17">
      <c r="A30" s="177"/>
      <c r="B30" s="89"/>
      <c r="C30" s="333">
        <f>1-(I16+I22)</f>
        <v>0.91849999999999998</v>
      </c>
      <c r="D30" s="333"/>
      <c r="E30" s="333"/>
      <c r="F30" s="333"/>
      <c r="G30" s="333"/>
      <c r="H30" s="333"/>
      <c r="I30" s="324"/>
      <c r="J30" s="339"/>
      <c r="K30" s="339"/>
      <c r="L30" s="324"/>
      <c r="M30" s="342"/>
      <c r="N30" s="343"/>
      <c r="O30" s="91">
        <f>M29</f>
        <v>0.20930000000000001</v>
      </c>
      <c r="P30" s="89"/>
      <c r="Q30" s="178"/>
    </row>
    <row r="31" spans="1:17" ht="8.25" customHeight="1" thickBot="1">
      <c r="A31" s="177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78"/>
    </row>
    <row r="32" spans="1:17" ht="15.75" thickBot="1">
      <c r="A32" s="177"/>
      <c r="B32" s="89"/>
      <c r="C32" s="334" t="s">
        <v>90</v>
      </c>
      <c r="D32" s="335"/>
      <c r="E32" s="335"/>
      <c r="F32" s="335"/>
      <c r="G32" s="335"/>
      <c r="H32" s="335"/>
      <c r="I32" s="336">
        <f>M29</f>
        <v>0.20930000000000001</v>
      </c>
      <c r="J32" s="337"/>
      <c r="K32" s="89"/>
      <c r="L32" s="89"/>
      <c r="M32" s="89"/>
      <c r="N32" s="89"/>
      <c r="O32" s="89"/>
      <c r="P32" s="89"/>
      <c r="Q32" s="178"/>
    </row>
    <row r="33" spans="1:17" s="105" customFormat="1" ht="11.25">
      <c r="A33" s="179"/>
      <c r="B33" s="328" t="s">
        <v>91</v>
      </c>
      <c r="C33" s="328" t="s">
        <v>92</v>
      </c>
      <c r="D33" s="328" t="s">
        <v>92</v>
      </c>
      <c r="E33" s="328" t="s">
        <v>92</v>
      </c>
      <c r="F33" s="328" t="s">
        <v>92</v>
      </c>
      <c r="G33" s="328" t="s">
        <v>92</v>
      </c>
      <c r="H33" s="328" t="s">
        <v>92</v>
      </c>
      <c r="I33" s="328" t="s">
        <v>92</v>
      </c>
      <c r="J33" s="328" t="s">
        <v>92</v>
      </c>
      <c r="K33" s="328" t="s">
        <v>92</v>
      </c>
      <c r="L33" s="328" t="s">
        <v>92</v>
      </c>
      <c r="M33" s="328" t="s">
        <v>92</v>
      </c>
      <c r="N33" s="328" t="s">
        <v>92</v>
      </c>
      <c r="O33" s="328" t="s">
        <v>92</v>
      </c>
      <c r="P33" s="328" t="s">
        <v>92</v>
      </c>
      <c r="Q33" s="329" t="s">
        <v>92</v>
      </c>
    </row>
    <row r="34" spans="1:17" s="105" customFormat="1" ht="11.25">
      <c r="A34" s="180"/>
      <c r="B34" s="106" t="s">
        <v>93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81"/>
    </row>
    <row r="35" spans="1:17" s="88" customFormat="1" ht="14.25">
      <c r="A35" s="356" t="s">
        <v>94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</row>
    <row r="36" spans="1:17" ht="5.25" customHeight="1">
      <c r="A36" s="177"/>
      <c r="B36" s="123"/>
      <c r="C36" s="89"/>
      <c r="D36" s="89"/>
      <c r="E36" s="89"/>
      <c r="F36" s="89"/>
      <c r="G36" s="89"/>
      <c r="H36" s="89"/>
      <c r="I36" s="99"/>
      <c r="J36" s="89"/>
      <c r="K36" s="89"/>
      <c r="L36" s="89"/>
      <c r="M36" s="89"/>
      <c r="N36" s="89"/>
      <c r="O36" s="89"/>
      <c r="P36" s="89"/>
      <c r="Q36" s="178"/>
    </row>
    <row r="37" spans="1:17">
      <c r="A37" s="177"/>
      <c r="B37" s="123" t="s">
        <v>44</v>
      </c>
      <c r="C37" s="326" t="s">
        <v>78</v>
      </c>
      <c r="D37" s="327"/>
      <c r="E37" s="327"/>
      <c r="F37" s="327"/>
      <c r="G37" s="327"/>
      <c r="H37" s="327"/>
      <c r="I37" s="98">
        <v>0.04</v>
      </c>
      <c r="J37" s="91"/>
      <c r="K37" s="89"/>
      <c r="L37" s="89"/>
      <c r="M37" s="324"/>
      <c r="N37" s="324"/>
      <c r="O37" s="324"/>
      <c r="P37" s="324"/>
      <c r="Q37" s="325"/>
    </row>
    <row r="38" spans="1:17" ht="5.25" customHeight="1">
      <c r="A38" s="177"/>
      <c r="B38" s="123"/>
      <c r="C38" s="89"/>
      <c r="D38" s="89"/>
      <c r="E38" s="89"/>
      <c r="F38" s="89"/>
      <c r="G38" s="89"/>
      <c r="H38" s="89"/>
      <c r="I38" s="99"/>
      <c r="J38" s="89"/>
      <c r="K38" s="89"/>
      <c r="L38" s="89"/>
      <c r="M38" s="89"/>
      <c r="N38" s="89"/>
      <c r="O38" s="89"/>
      <c r="P38" s="89"/>
      <c r="Q38" s="178"/>
    </row>
    <row r="39" spans="1:17">
      <c r="A39" s="177"/>
      <c r="B39" s="123" t="s">
        <v>71</v>
      </c>
      <c r="C39" s="326" t="s">
        <v>79</v>
      </c>
      <c r="D39" s="327"/>
      <c r="E39" s="327"/>
      <c r="F39" s="327"/>
      <c r="G39" s="327"/>
      <c r="H39" s="327"/>
      <c r="I39" s="98">
        <v>1.23E-2</v>
      </c>
      <c r="J39" s="91"/>
      <c r="K39" s="89"/>
      <c r="L39" s="89"/>
      <c r="M39" s="89"/>
      <c r="N39" s="89"/>
      <c r="O39" s="89"/>
      <c r="P39" s="89"/>
      <c r="Q39" s="178"/>
    </row>
    <row r="40" spans="1:17" ht="6.75" customHeight="1">
      <c r="A40" s="177"/>
      <c r="B40" s="123"/>
      <c r="C40" s="89"/>
      <c r="D40" s="89"/>
      <c r="E40" s="89"/>
      <c r="F40" s="89"/>
      <c r="G40" s="89"/>
      <c r="H40" s="89"/>
      <c r="I40" s="100"/>
      <c r="J40" s="91"/>
      <c r="K40" s="89"/>
      <c r="L40" s="89"/>
      <c r="M40" s="89"/>
      <c r="N40" s="89"/>
      <c r="O40" s="89"/>
      <c r="P40" s="89"/>
      <c r="Q40" s="178"/>
    </row>
    <row r="41" spans="1:17">
      <c r="A41" s="177"/>
      <c r="B41" s="123" t="s">
        <v>66</v>
      </c>
      <c r="C41" s="326" t="s">
        <v>80</v>
      </c>
      <c r="D41" s="327"/>
      <c r="E41" s="327"/>
      <c r="F41" s="327"/>
      <c r="G41" s="327"/>
      <c r="H41" s="327"/>
      <c r="I41" s="98">
        <v>8.0000000000000002E-3</v>
      </c>
      <c r="J41" s="91"/>
      <c r="K41" s="89"/>
      <c r="L41" s="89"/>
      <c r="M41" s="89"/>
      <c r="N41" s="89"/>
      <c r="O41" s="89"/>
      <c r="P41" s="89"/>
      <c r="Q41" s="178"/>
    </row>
    <row r="42" spans="1:17" ht="6.75" customHeight="1">
      <c r="A42" s="177"/>
      <c r="B42" s="123"/>
      <c r="C42" s="89"/>
      <c r="D42" s="89"/>
      <c r="E42" s="89"/>
      <c r="F42" s="89"/>
      <c r="G42" s="89"/>
      <c r="H42" s="89"/>
      <c r="I42" s="99"/>
      <c r="J42" s="89"/>
      <c r="K42" s="89"/>
      <c r="L42" s="89"/>
      <c r="M42" s="89"/>
      <c r="N42" s="89"/>
      <c r="O42" s="89"/>
      <c r="P42" s="89"/>
      <c r="Q42" s="178"/>
    </row>
    <row r="43" spans="1:17">
      <c r="A43" s="177"/>
      <c r="B43" s="314" t="s">
        <v>67</v>
      </c>
      <c r="C43" s="315" t="s">
        <v>81</v>
      </c>
      <c r="D43" s="316"/>
      <c r="E43" s="316"/>
      <c r="F43" s="316"/>
      <c r="G43" s="316"/>
      <c r="H43" s="316"/>
      <c r="I43" s="101">
        <v>0.01</v>
      </c>
      <c r="J43" s="95"/>
      <c r="K43" s="89"/>
      <c r="L43" s="89"/>
      <c r="M43" s="89"/>
      <c r="N43" s="89"/>
      <c r="O43" s="89"/>
      <c r="P43" s="89"/>
      <c r="Q43" s="178"/>
    </row>
    <row r="44" spans="1:17">
      <c r="A44" s="177"/>
      <c r="B44" s="314"/>
      <c r="C44" s="317" t="s">
        <v>46</v>
      </c>
      <c r="D44" s="318"/>
      <c r="E44" s="318"/>
      <c r="F44" s="318"/>
      <c r="G44" s="318"/>
      <c r="H44" s="318"/>
      <c r="I44" s="102">
        <v>6.4999999999999997E-3</v>
      </c>
      <c r="J44" s="95"/>
      <c r="K44" s="89"/>
      <c r="L44" s="89"/>
      <c r="M44" s="89"/>
      <c r="N44" s="89"/>
      <c r="O44" s="89"/>
      <c r="P44" s="89"/>
      <c r="Q44" s="178"/>
    </row>
    <row r="45" spans="1:17">
      <c r="A45" s="177"/>
      <c r="B45" s="314"/>
      <c r="C45" s="319" t="s">
        <v>47</v>
      </c>
      <c r="D45" s="320"/>
      <c r="E45" s="320"/>
      <c r="F45" s="320"/>
      <c r="G45" s="320"/>
      <c r="H45" s="320"/>
      <c r="I45" s="103">
        <v>0.03</v>
      </c>
      <c r="J45" s="95"/>
      <c r="K45" s="89"/>
      <c r="L45" s="89"/>
      <c r="M45" s="89"/>
      <c r="N45" s="89"/>
      <c r="O45" s="89"/>
      <c r="P45" s="89"/>
      <c r="Q45" s="178"/>
    </row>
    <row r="46" spans="1:17">
      <c r="A46" s="177"/>
      <c r="B46" s="123"/>
      <c r="C46" s="354" t="s">
        <v>82</v>
      </c>
      <c r="D46" s="355"/>
      <c r="E46" s="355"/>
      <c r="F46" s="355"/>
      <c r="G46" s="355"/>
      <c r="H46" s="355"/>
      <c r="I46" s="104">
        <f>SUM(I43:I45)</f>
        <v>4.65E-2</v>
      </c>
      <c r="J46" s="95"/>
      <c r="K46" s="89"/>
      <c r="L46" s="89"/>
      <c r="M46" s="89"/>
      <c r="N46" s="89"/>
      <c r="O46" s="89"/>
      <c r="P46" s="89"/>
      <c r="Q46" s="178"/>
    </row>
    <row r="47" spans="1:17" ht="6" customHeight="1">
      <c r="A47" s="177"/>
      <c r="B47" s="123"/>
      <c r="C47" s="89"/>
      <c r="D47" s="89"/>
      <c r="E47" s="89"/>
      <c r="F47" s="89"/>
      <c r="G47" s="89"/>
      <c r="H47" s="89"/>
      <c r="I47" s="99"/>
      <c r="J47" s="89"/>
      <c r="K47" s="89"/>
      <c r="L47" s="89"/>
      <c r="M47" s="89"/>
      <c r="N47" s="89"/>
      <c r="O47" s="89"/>
      <c r="P47" s="89"/>
      <c r="Q47" s="178"/>
    </row>
    <row r="48" spans="1:17">
      <c r="A48" s="177"/>
      <c r="B48" s="123" t="s">
        <v>63</v>
      </c>
      <c r="C48" s="326" t="s">
        <v>83</v>
      </c>
      <c r="D48" s="327"/>
      <c r="E48" s="327"/>
      <c r="F48" s="327"/>
      <c r="G48" s="327"/>
      <c r="H48" s="327"/>
      <c r="I48" s="98">
        <v>7.3999999999999996E-2</v>
      </c>
      <c r="J48" s="91"/>
      <c r="K48" s="89"/>
      <c r="L48" s="89"/>
      <c r="M48" s="89"/>
      <c r="N48" s="89"/>
      <c r="O48" s="89"/>
      <c r="P48" s="89"/>
      <c r="Q48" s="178"/>
    </row>
    <row r="49" spans="1:17" ht="6" customHeight="1">
      <c r="A49" s="177"/>
      <c r="B49" s="123"/>
      <c r="C49" s="89"/>
      <c r="D49" s="89"/>
      <c r="E49" s="89"/>
      <c r="F49" s="89"/>
      <c r="G49" s="89"/>
      <c r="H49" s="89"/>
      <c r="I49" s="99"/>
      <c r="J49" s="89"/>
      <c r="K49" s="89"/>
      <c r="L49" s="89"/>
      <c r="M49" s="89"/>
      <c r="N49" s="89"/>
      <c r="O49" s="89"/>
      <c r="P49" s="89"/>
      <c r="Q49" s="178"/>
    </row>
    <row r="50" spans="1:17">
      <c r="A50" s="177"/>
      <c r="B50" s="123" t="s">
        <v>45</v>
      </c>
      <c r="C50" s="326" t="s">
        <v>84</v>
      </c>
      <c r="D50" s="327"/>
      <c r="E50" s="327"/>
      <c r="F50" s="327"/>
      <c r="G50" s="327"/>
      <c r="H50" s="327"/>
      <c r="I50" s="98">
        <v>1.2699999999999999E-2</v>
      </c>
      <c r="J50" s="91"/>
      <c r="K50" s="89"/>
      <c r="L50" s="89"/>
      <c r="M50" s="89"/>
      <c r="N50" s="89"/>
      <c r="O50" s="89"/>
      <c r="P50" s="89"/>
      <c r="Q50" s="178"/>
    </row>
    <row r="51" spans="1:17" ht="6.75" customHeight="1">
      <c r="A51" s="177"/>
      <c r="B51" s="97"/>
      <c r="C51" s="89"/>
      <c r="D51" s="89"/>
      <c r="E51" s="89"/>
      <c r="F51" s="89"/>
      <c r="G51" s="89"/>
      <c r="H51" s="89"/>
      <c r="I51" s="99"/>
      <c r="J51" s="89"/>
      <c r="K51" s="89"/>
      <c r="L51" s="89"/>
      <c r="M51" s="89"/>
      <c r="N51" s="89"/>
      <c r="O51" s="89"/>
      <c r="P51" s="89"/>
      <c r="Q51" s="178"/>
    </row>
    <row r="52" spans="1:17">
      <c r="A52" s="177"/>
      <c r="B52" s="123" t="s">
        <v>69</v>
      </c>
      <c r="C52" s="352" t="s">
        <v>48</v>
      </c>
      <c r="D52" s="353"/>
      <c r="E52" s="353"/>
      <c r="F52" s="353"/>
      <c r="G52" s="353"/>
      <c r="H52" s="353"/>
      <c r="I52" s="98">
        <v>4.4999999999999998E-2</v>
      </c>
      <c r="J52" s="91"/>
      <c r="K52" s="89"/>
      <c r="L52" s="89"/>
      <c r="M52" s="89"/>
      <c r="N52" s="89"/>
      <c r="O52" s="89"/>
      <c r="P52" s="89"/>
      <c r="Q52" s="178"/>
    </row>
    <row r="53" spans="1:17" ht="5.25" customHeight="1">
      <c r="A53" s="177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178"/>
    </row>
    <row r="54" spans="1:17">
      <c r="A54" s="177"/>
      <c r="B54" s="351" t="s">
        <v>85</v>
      </c>
      <c r="C54" s="351"/>
      <c r="D54" s="351"/>
      <c r="E54" s="351"/>
      <c r="F54" s="351"/>
      <c r="G54" s="351"/>
      <c r="H54" s="351"/>
      <c r="I54" s="351"/>
      <c r="J54" s="124"/>
      <c r="K54" s="89"/>
      <c r="L54" s="89"/>
      <c r="M54" s="89"/>
      <c r="N54" s="89"/>
      <c r="O54" s="89"/>
      <c r="P54" s="89"/>
      <c r="Q54" s="178"/>
    </row>
    <row r="55" spans="1:17">
      <c r="A55" s="177"/>
      <c r="B55" s="94" t="s">
        <v>86</v>
      </c>
      <c r="C55" s="344" t="s">
        <v>87</v>
      </c>
      <c r="D55" s="344"/>
      <c r="E55" s="344"/>
      <c r="F55" s="344"/>
      <c r="G55" s="344"/>
      <c r="H55" s="344"/>
      <c r="I55" s="345" t="s">
        <v>26</v>
      </c>
      <c r="J55" s="347">
        <v>1</v>
      </c>
      <c r="K55" s="348"/>
      <c r="L55" s="89"/>
      <c r="M55" s="89"/>
      <c r="N55" s="89"/>
      <c r="O55" s="89"/>
      <c r="P55" s="89"/>
      <c r="Q55" s="178"/>
    </row>
    <row r="56" spans="1:17">
      <c r="A56" s="177"/>
      <c r="B56" s="96"/>
      <c r="C56" s="344" t="s">
        <v>88</v>
      </c>
      <c r="D56" s="344"/>
      <c r="E56" s="344"/>
      <c r="F56" s="344"/>
      <c r="G56" s="344"/>
      <c r="H56" s="344"/>
      <c r="I56" s="346"/>
      <c r="J56" s="349"/>
      <c r="K56" s="350"/>
      <c r="L56" s="89"/>
      <c r="M56" s="89"/>
      <c r="N56" s="89"/>
      <c r="O56" s="89"/>
      <c r="P56" s="89"/>
      <c r="Q56" s="178"/>
    </row>
    <row r="57" spans="1:17" ht="6.75" customHeight="1">
      <c r="A57" s="177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78"/>
    </row>
    <row r="58" spans="1:17">
      <c r="A58" s="177"/>
      <c r="B58" s="351" t="s">
        <v>89</v>
      </c>
      <c r="C58" s="351"/>
      <c r="D58" s="351"/>
      <c r="E58" s="351"/>
      <c r="F58" s="351"/>
      <c r="G58" s="351"/>
      <c r="H58" s="351"/>
      <c r="I58" s="351"/>
      <c r="J58" s="89"/>
      <c r="K58" s="89"/>
      <c r="L58" s="89"/>
      <c r="M58" s="89"/>
      <c r="N58" s="89"/>
      <c r="O58" s="89"/>
      <c r="P58" s="89"/>
      <c r="Q58" s="178"/>
    </row>
    <row r="59" spans="1:17">
      <c r="A59" s="177"/>
      <c r="B59" s="89" t="s">
        <v>86</v>
      </c>
      <c r="C59" s="338">
        <f>(1+I41+I50+I37)*(1+I39)*(1+I48)</f>
        <v>1.15320385914</v>
      </c>
      <c r="D59" s="338"/>
      <c r="E59" s="338"/>
      <c r="F59" s="338"/>
      <c r="G59" s="338"/>
      <c r="H59" s="338"/>
      <c r="I59" s="324" t="s">
        <v>26</v>
      </c>
      <c r="J59" s="339">
        <v>1</v>
      </c>
      <c r="K59" s="339"/>
      <c r="L59" s="324" t="s">
        <v>68</v>
      </c>
      <c r="M59" s="340">
        <f>ROUND(((C59/C60)-J59),4)</f>
        <v>0.26929999999999998</v>
      </c>
      <c r="N59" s="341"/>
      <c r="O59" s="89"/>
      <c r="P59" s="89"/>
      <c r="Q59" s="178"/>
    </row>
    <row r="60" spans="1:17">
      <c r="A60" s="177"/>
      <c r="B60" s="89"/>
      <c r="C60" s="333">
        <f>(1-(I46+I52))</f>
        <v>0.90849999999999997</v>
      </c>
      <c r="D60" s="333"/>
      <c r="E60" s="333"/>
      <c r="F60" s="333"/>
      <c r="G60" s="333"/>
      <c r="H60" s="333"/>
      <c r="I60" s="324"/>
      <c r="J60" s="339"/>
      <c r="K60" s="339"/>
      <c r="L60" s="324"/>
      <c r="M60" s="342"/>
      <c r="N60" s="343"/>
      <c r="O60" s="91">
        <f>M59</f>
        <v>0.26929999999999998</v>
      </c>
      <c r="P60" s="89"/>
      <c r="Q60" s="178"/>
    </row>
    <row r="61" spans="1:17" ht="6" customHeight="1" thickBot="1">
      <c r="A61" s="177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178"/>
    </row>
    <row r="62" spans="1:17" ht="13.5" customHeight="1" thickBot="1">
      <c r="A62" s="177"/>
      <c r="B62" s="89"/>
      <c r="C62" s="334" t="s">
        <v>90</v>
      </c>
      <c r="D62" s="335"/>
      <c r="E62" s="335"/>
      <c r="F62" s="335"/>
      <c r="G62" s="335"/>
      <c r="H62" s="335"/>
      <c r="I62" s="336">
        <f>M59</f>
        <v>0.26929999999999998</v>
      </c>
      <c r="J62" s="337"/>
      <c r="K62" s="89"/>
      <c r="L62" s="89"/>
      <c r="M62" s="89"/>
      <c r="N62" s="89"/>
      <c r="O62" s="89"/>
      <c r="P62" s="89"/>
      <c r="Q62" s="178"/>
    </row>
    <row r="63" spans="1:17" s="105" customFormat="1" ht="11.25">
      <c r="A63" s="179"/>
      <c r="B63" s="328" t="s">
        <v>91</v>
      </c>
      <c r="C63" s="328" t="s">
        <v>92</v>
      </c>
      <c r="D63" s="328" t="s">
        <v>92</v>
      </c>
      <c r="E63" s="328" t="s">
        <v>92</v>
      </c>
      <c r="F63" s="328" t="s">
        <v>92</v>
      </c>
      <c r="G63" s="328" t="s">
        <v>92</v>
      </c>
      <c r="H63" s="328" t="s">
        <v>92</v>
      </c>
      <c r="I63" s="328" t="s">
        <v>92</v>
      </c>
      <c r="J63" s="328" t="s">
        <v>92</v>
      </c>
      <c r="K63" s="328" t="s">
        <v>92</v>
      </c>
      <c r="L63" s="328" t="s">
        <v>92</v>
      </c>
      <c r="M63" s="328" t="s">
        <v>92</v>
      </c>
      <c r="N63" s="328" t="s">
        <v>92</v>
      </c>
      <c r="O63" s="328" t="s">
        <v>92</v>
      </c>
      <c r="P63" s="328" t="s">
        <v>92</v>
      </c>
      <c r="Q63" s="329" t="s">
        <v>92</v>
      </c>
    </row>
    <row r="64" spans="1:17" s="105" customFormat="1" ht="11.25">
      <c r="A64" s="180"/>
      <c r="B64" s="106" t="s">
        <v>95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81"/>
    </row>
  </sheetData>
  <mergeCells count="60">
    <mergeCell ref="C16:H16"/>
    <mergeCell ref="C18:H18"/>
    <mergeCell ref="C20:H20"/>
    <mergeCell ref="C22:H22"/>
    <mergeCell ref="B24:I24"/>
    <mergeCell ref="C25:H25"/>
    <mergeCell ref="I25:I26"/>
    <mergeCell ref="L29:L30"/>
    <mergeCell ref="M29:N30"/>
    <mergeCell ref="J25:K26"/>
    <mergeCell ref="C26:H26"/>
    <mergeCell ref="B28:I28"/>
    <mergeCell ref="C29:H29"/>
    <mergeCell ref="I29:I30"/>
    <mergeCell ref="J29:K30"/>
    <mergeCell ref="C30:H30"/>
    <mergeCell ref="M37:Q37"/>
    <mergeCell ref="C39:H39"/>
    <mergeCell ref="C41:H41"/>
    <mergeCell ref="B43:B45"/>
    <mergeCell ref="I32:J32"/>
    <mergeCell ref="B33:Q33"/>
    <mergeCell ref="A35:Q35"/>
    <mergeCell ref="C32:H32"/>
    <mergeCell ref="C37:H37"/>
    <mergeCell ref="C50:H50"/>
    <mergeCell ref="C52:H52"/>
    <mergeCell ref="B54:I54"/>
    <mergeCell ref="C43:H43"/>
    <mergeCell ref="C44:H44"/>
    <mergeCell ref="C45:H45"/>
    <mergeCell ref="C46:H46"/>
    <mergeCell ref="B63:Q63"/>
    <mergeCell ref="A1:Q1"/>
    <mergeCell ref="C60:H60"/>
    <mergeCell ref="C62:H62"/>
    <mergeCell ref="I62:J62"/>
    <mergeCell ref="C59:H59"/>
    <mergeCell ref="I59:I60"/>
    <mergeCell ref="J59:K60"/>
    <mergeCell ref="L59:L60"/>
    <mergeCell ref="M59:N60"/>
    <mergeCell ref="C55:H55"/>
    <mergeCell ref="I55:I56"/>
    <mergeCell ref="J55:K56"/>
    <mergeCell ref="C56:H56"/>
    <mergeCell ref="B58:I58"/>
    <mergeCell ref="C48:H48"/>
    <mergeCell ref="B4:Q4"/>
    <mergeCell ref="B3:Q3"/>
    <mergeCell ref="B2:Q2"/>
    <mergeCell ref="B13:B15"/>
    <mergeCell ref="C13:H13"/>
    <mergeCell ref="C14:H14"/>
    <mergeCell ref="C15:H15"/>
    <mergeCell ref="A5:Q5"/>
    <mergeCell ref="M7:Q7"/>
    <mergeCell ref="C9:H9"/>
    <mergeCell ref="C11:H11"/>
    <mergeCell ref="C7:H7"/>
  </mergeCells>
  <pageMargins left="0.511811024" right="0.511811024" top="0.78740157499999996" bottom="0.78740157499999996" header="0.31496062000000002" footer="0.31496062000000002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115" zoomScaleNormal="100" zoomScaleSheetLayoutView="115" workbookViewId="0">
      <selection activeCell="B7" sqref="B7:B8"/>
    </sheetView>
  </sheetViews>
  <sheetFormatPr defaultRowHeight="15"/>
  <cols>
    <col min="1" max="1" width="17.09765625" style="119" customWidth="1"/>
    <col min="2" max="2" width="35.69921875" style="119" customWidth="1"/>
    <col min="3" max="3" width="6.5" style="120" bestFit="1" customWidth="1"/>
    <col min="4" max="4" width="14.3984375" style="119" customWidth="1"/>
    <col min="5" max="5" width="9.09765625" style="119" customWidth="1"/>
    <col min="6" max="6" width="9.8984375" style="119" customWidth="1"/>
    <col min="7" max="256" width="8.796875" style="107"/>
    <col min="257" max="257" width="25.796875" style="107" customWidth="1"/>
    <col min="258" max="258" width="23.796875" style="107" customWidth="1"/>
    <col min="259" max="259" width="4.8984375" style="107" customWidth="1"/>
    <col min="260" max="260" width="14.3984375" style="107" customWidth="1"/>
    <col min="261" max="261" width="9.09765625" style="107" customWidth="1"/>
    <col min="262" max="262" width="9.8984375" style="107" customWidth="1"/>
    <col min="263" max="512" width="8.796875" style="107"/>
    <col min="513" max="513" width="25.796875" style="107" customWidth="1"/>
    <col min="514" max="514" width="23.796875" style="107" customWidth="1"/>
    <col min="515" max="515" width="4.8984375" style="107" customWidth="1"/>
    <col min="516" max="516" width="14.3984375" style="107" customWidth="1"/>
    <col min="517" max="517" width="9.09765625" style="107" customWidth="1"/>
    <col min="518" max="518" width="9.8984375" style="107" customWidth="1"/>
    <col min="519" max="768" width="8.796875" style="107"/>
    <col min="769" max="769" width="25.796875" style="107" customWidth="1"/>
    <col min="770" max="770" width="23.796875" style="107" customWidth="1"/>
    <col min="771" max="771" width="4.8984375" style="107" customWidth="1"/>
    <col min="772" max="772" width="14.3984375" style="107" customWidth="1"/>
    <col min="773" max="773" width="9.09765625" style="107" customWidth="1"/>
    <col min="774" max="774" width="9.8984375" style="107" customWidth="1"/>
    <col min="775" max="1024" width="8.796875" style="107"/>
    <col min="1025" max="1025" width="25.796875" style="107" customWidth="1"/>
    <col min="1026" max="1026" width="23.796875" style="107" customWidth="1"/>
    <col min="1027" max="1027" width="4.8984375" style="107" customWidth="1"/>
    <col min="1028" max="1028" width="14.3984375" style="107" customWidth="1"/>
    <col min="1029" max="1029" width="9.09765625" style="107" customWidth="1"/>
    <col min="1030" max="1030" width="9.8984375" style="107" customWidth="1"/>
    <col min="1031" max="1280" width="8.796875" style="107"/>
    <col min="1281" max="1281" width="25.796875" style="107" customWidth="1"/>
    <col min="1282" max="1282" width="23.796875" style="107" customWidth="1"/>
    <col min="1283" max="1283" width="4.8984375" style="107" customWidth="1"/>
    <col min="1284" max="1284" width="14.3984375" style="107" customWidth="1"/>
    <col min="1285" max="1285" width="9.09765625" style="107" customWidth="1"/>
    <col min="1286" max="1286" width="9.8984375" style="107" customWidth="1"/>
    <col min="1287" max="1536" width="8.796875" style="107"/>
    <col min="1537" max="1537" width="25.796875" style="107" customWidth="1"/>
    <col min="1538" max="1538" width="23.796875" style="107" customWidth="1"/>
    <col min="1539" max="1539" width="4.8984375" style="107" customWidth="1"/>
    <col min="1540" max="1540" width="14.3984375" style="107" customWidth="1"/>
    <col min="1541" max="1541" width="9.09765625" style="107" customWidth="1"/>
    <col min="1542" max="1542" width="9.8984375" style="107" customWidth="1"/>
    <col min="1543" max="1792" width="8.796875" style="107"/>
    <col min="1793" max="1793" width="25.796875" style="107" customWidth="1"/>
    <col min="1794" max="1794" width="23.796875" style="107" customWidth="1"/>
    <col min="1795" max="1795" width="4.8984375" style="107" customWidth="1"/>
    <col min="1796" max="1796" width="14.3984375" style="107" customWidth="1"/>
    <col min="1797" max="1797" width="9.09765625" style="107" customWidth="1"/>
    <col min="1798" max="1798" width="9.8984375" style="107" customWidth="1"/>
    <col min="1799" max="2048" width="8.796875" style="107"/>
    <col min="2049" max="2049" width="25.796875" style="107" customWidth="1"/>
    <col min="2050" max="2050" width="23.796875" style="107" customWidth="1"/>
    <col min="2051" max="2051" width="4.8984375" style="107" customWidth="1"/>
    <col min="2052" max="2052" width="14.3984375" style="107" customWidth="1"/>
    <col min="2053" max="2053" width="9.09765625" style="107" customWidth="1"/>
    <col min="2054" max="2054" width="9.8984375" style="107" customWidth="1"/>
    <col min="2055" max="2304" width="8.796875" style="107"/>
    <col min="2305" max="2305" width="25.796875" style="107" customWidth="1"/>
    <col min="2306" max="2306" width="23.796875" style="107" customWidth="1"/>
    <col min="2307" max="2307" width="4.8984375" style="107" customWidth="1"/>
    <col min="2308" max="2308" width="14.3984375" style="107" customWidth="1"/>
    <col min="2309" max="2309" width="9.09765625" style="107" customWidth="1"/>
    <col min="2310" max="2310" width="9.8984375" style="107" customWidth="1"/>
    <col min="2311" max="2560" width="8.796875" style="107"/>
    <col min="2561" max="2561" width="25.796875" style="107" customWidth="1"/>
    <col min="2562" max="2562" width="23.796875" style="107" customWidth="1"/>
    <col min="2563" max="2563" width="4.8984375" style="107" customWidth="1"/>
    <col min="2564" max="2564" width="14.3984375" style="107" customWidth="1"/>
    <col min="2565" max="2565" width="9.09765625" style="107" customWidth="1"/>
    <col min="2566" max="2566" width="9.8984375" style="107" customWidth="1"/>
    <col min="2567" max="2816" width="8.796875" style="107"/>
    <col min="2817" max="2817" width="25.796875" style="107" customWidth="1"/>
    <col min="2818" max="2818" width="23.796875" style="107" customWidth="1"/>
    <col min="2819" max="2819" width="4.8984375" style="107" customWidth="1"/>
    <col min="2820" max="2820" width="14.3984375" style="107" customWidth="1"/>
    <col min="2821" max="2821" width="9.09765625" style="107" customWidth="1"/>
    <col min="2822" max="2822" width="9.8984375" style="107" customWidth="1"/>
    <col min="2823" max="3072" width="8.796875" style="107"/>
    <col min="3073" max="3073" width="25.796875" style="107" customWidth="1"/>
    <col min="3074" max="3074" width="23.796875" style="107" customWidth="1"/>
    <col min="3075" max="3075" width="4.8984375" style="107" customWidth="1"/>
    <col min="3076" max="3076" width="14.3984375" style="107" customWidth="1"/>
    <col min="3077" max="3077" width="9.09765625" style="107" customWidth="1"/>
    <col min="3078" max="3078" width="9.8984375" style="107" customWidth="1"/>
    <col min="3079" max="3328" width="8.796875" style="107"/>
    <col min="3329" max="3329" width="25.796875" style="107" customWidth="1"/>
    <col min="3330" max="3330" width="23.796875" style="107" customWidth="1"/>
    <col min="3331" max="3331" width="4.8984375" style="107" customWidth="1"/>
    <col min="3332" max="3332" width="14.3984375" style="107" customWidth="1"/>
    <col min="3333" max="3333" width="9.09765625" style="107" customWidth="1"/>
    <col min="3334" max="3334" width="9.8984375" style="107" customWidth="1"/>
    <col min="3335" max="3584" width="8.796875" style="107"/>
    <col min="3585" max="3585" width="25.796875" style="107" customWidth="1"/>
    <col min="3586" max="3586" width="23.796875" style="107" customWidth="1"/>
    <col min="3587" max="3587" width="4.8984375" style="107" customWidth="1"/>
    <col min="3588" max="3588" width="14.3984375" style="107" customWidth="1"/>
    <col min="3589" max="3589" width="9.09765625" style="107" customWidth="1"/>
    <col min="3590" max="3590" width="9.8984375" style="107" customWidth="1"/>
    <col min="3591" max="3840" width="8.796875" style="107"/>
    <col min="3841" max="3841" width="25.796875" style="107" customWidth="1"/>
    <col min="3842" max="3842" width="23.796875" style="107" customWidth="1"/>
    <col min="3843" max="3843" width="4.8984375" style="107" customWidth="1"/>
    <col min="3844" max="3844" width="14.3984375" style="107" customWidth="1"/>
    <col min="3845" max="3845" width="9.09765625" style="107" customWidth="1"/>
    <col min="3846" max="3846" width="9.8984375" style="107" customWidth="1"/>
    <col min="3847" max="4096" width="8.796875" style="107"/>
    <col min="4097" max="4097" width="25.796875" style="107" customWidth="1"/>
    <col min="4098" max="4098" width="23.796875" style="107" customWidth="1"/>
    <col min="4099" max="4099" width="4.8984375" style="107" customWidth="1"/>
    <col min="4100" max="4100" width="14.3984375" style="107" customWidth="1"/>
    <col min="4101" max="4101" width="9.09765625" style="107" customWidth="1"/>
    <col min="4102" max="4102" width="9.8984375" style="107" customWidth="1"/>
    <col min="4103" max="4352" width="8.796875" style="107"/>
    <col min="4353" max="4353" width="25.796875" style="107" customWidth="1"/>
    <col min="4354" max="4354" width="23.796875" style="107" customWidth="1"/>
    <col min="4355" max="4355" width="4.8984375" style="107" customWidth="1"/>
    <col min="4356" max="4356" width="14.3984375" style="107" customWidth="1"/>
    <col min="4357" max="4357" width="9.09765625" style="107" customWidth="1"/>
    <col min="4358" max="4358" width="9.8984375" style="107" customWidth="1"/>
    <col min="4359" max="4608" width="8.796875" style="107"/>
    <col min="4609" max="4609" width="25.796875" style="107" customWidth="1"/>
    <col min="4610" max="4610" width="23.796875" style="107" customWidth="1"/>
    <col min="4611" max="4611" width="4.8984375" style="107" customWidth="1"/>
    <col min="4612" max="4612" width="14.3984375" style="107" customWidth="1"/>
    <col min="4613" max="4613" width="9.09765625" style="107" customWidth="1"/>
    <col min="4614" max="4614" width="9.8984375" style="107" customWidth="1"/>
    <col min="4615" max="4864" width="8.796875" style="107"/>
    <col min="4865" max="4865" width="25.796875" style="107" customWidth="1"/>
    <col min="4866" max="4866" width="23.796875" style="107" customWidth="1"/>
    <col min="4867" max="4867" width="4.8984375" style="107" customWidth="1"/>
    <col min="4868" max="4868" width="14.3984375" style="107" customWidth="1"/>
    <col min="4869" max="4869" width="9.09765625" style="107" customWidth="1"/>
    <col min="4870" max="4870" width="9.8984375" style="107" customWidth="1"/>
    <col min="4871" max="5120" width="8.796875" style="107"/>
    <col min="5121" max="5121" width="25.796875" style="107" customWidth="1"/>
    <col min="5122" max="5122" width="23.796875" style="107" customWidth="1"/>
    <col min="5123" max="5123" width="4.8984375" style="107" customWidth="1"/>
    <col min="5124" max="5124" width="14.3984375" style="107" customWidth="1"/>
    <col min="5125" max="5125" width="9.09765625" style="107" customWidth="1"/>
    <col min="5126" max="5126" width="9.8984375" style="107" customWidth="1"/>
    <col min="5127" max="5376" width="8.796875" style="107"/>
    <col min="5377" max="5377" width="25.796875" style="107" customWidth="1"/>
    <col min="5378" max="5378" width="23.796875" style="107" customWidth="1"/>
    <col min="5379" max="5379" width="4.8984375" style="107" customWidth="1"/>
    <col min="5380" max="5380" width="14.3984375" style="107" customWidth="1"/>
    <col min="5381" max="5381" width="9.09765625" style="107" customWidth="1"/>
    <col min="5382" max="5382" width="9.8984375" style="107" customWidth="1"/>
    <col min="5383" max="5632" width="8.796875" style="107"/>
    <col min="5633" max="5633" width="25.796875" style="107" customWidth="1"/>
    <col min="5634" max="5634" width="23.796875" style="107" customWidth="1"/>
    <col min="5635" max="5635" width="4.8984375" style="107" customWidth="1"/>
    <col min="5636" max="5636" width="14.3984375" style="107" customWidth="1"/>
    <col min="5637" max="5637" width="9.09765625" style="107" customWidth="1"/>
    <col min="5638" max="5638" width="9.8984375" style="107" customWidth="1"/>
    <col min="5639" max="5888" width="8.796875" style="107"/>
    <col min="5889" max="5889" width="25.796875" style="107" customWidth="1"/>
    <col min="5890" max="5890" width="23.796875" style="107" customWidth="1"/>
    <col min="5891" max="5891" width="4.8984375" style="107" customWidth="1"/>
    <col min="5892" max="5892" width="14.3984375" style="107" customWidth="1"/>
    <col min="5893" max="5893" width="9.09765625" style="107" customWidth="1"/>
    <col min="5894" max="5894" width="9.8984375" style="107" customWidth="1"/>
    <col min="5895" max="6144" width="8.796875" style="107"/>
    <col min="6145" max="6145" width="25.796875" style="107" customWidth="1"/>
    <col min="6146" max="6146" width="23.796875" style="107" customWidth="1"/>
    <col min="6147" max="6147" width="4.8984375" style="107" customWidth="1"/>
    <col min="6148" max="6148" width="14.3984375" style="107" customWidth="1"/>
    <col min="6149" max="6149" width="9.09765625" style="107" customWidth="1"/>
    <col min="6150" max="6150" width="9.8984375" style="107" customWidth="1"/>
    <col min="6151" max="6400" width="8.796875" style="107"/>
    <col min="6401" max="6401" width="25.796875" style="107" customWidth="1"/>
    <col min="6402" max="6402" width="23.796875" style="107" customWidth="1"/>
    <col min="6403" max="6403" width="4.8984375" style="107" customWidth="1"/>
    <col min="6404" max="6404" width="14.3984375" style="107" customWidth="1"/>
    <col min="6405" max="6405" width="9.09765625" style="107" customWidth="1"/>
    <col min="6406" max="6406" width="9.8984375" style="107" customWidth="1"/>
    <col min="6407" max="6656" width="8.796875" style="107"/>
    <col min="6657" max="6657" width="25.796875" style="107" customWidth="1"/>
    <col min="6658" max="6658" width="23.796875" style="107" customWidth="1"/>
    <col min="6659" max="6659" width="4.8984375" style="107" customWidth="1"/>
    <col min="6660" max="6660" width="14.3984375" style="107" customWidth="1"/>
    <col min="6661" max="6661" width="9.09765625" style="107" customWidth="1"/>
    <col min="6662" max="6662" width="9.8984375" style="107" customWidth="1"/>
    <col min="6663" max="6912" width="8.796875" style="107"/>
    <col min="6913" max="6913" width="25.796875" style="107" customWidth="1"/>
    <col min="6914" max="6914" width="23.796875" style="107" customWidth="1"/>
    <col min="6915" max="6915" width="4.8984375" style="107" customWidth="1"/>
    <col min="6916" max="6916" width="14.3984375" style="107" customWidth="1"/>
    <col min="6917" max="6917" width="9.09765625" style="107" customWidth="1"/>
    <col min="6918" max="6918" width="9.8984375" style="107" customWidth="1"/>
    <col min="6919" max="7168" width="8.796875" style="107"/>
    <col min="7169" max="7169" width="25.796875" style="107" customWidth="1"/>
    <col min="7170" max="7170" width="23.796875" style="107" customWidth="1"/>
    <col min="7171" max="7171" width="4.8984375" style="107" customWidth="1"/>
    <col min="7172" max="7172" width="14.3984375" style="107" customWidth="1"/>
    <col min="7173" max="7173" width="9.09765625" style="107" customWidth="1"/>
    <col min="7174" max="7174" width="9.8984375" style="107" customWidth="1"/>
    <col min="7175" max="7424" width="8.796875" style="107"/>
    <col min="7425" max="7425" width="25.796875" style="107" customWidth="1"/>
    <col min="7426" max="7426" width="23.796875" style="107" customWidth="1"/>
    <col min="7427" max="7427" width="4.8984375" style="107" customWidth="1"/>
    <col min="7428" max="7428" width="14.3984375" style="107" customWidth="1"/>
    <col min="7429" max="7429" width="9.09765625" style="107" customWidth="1"/>
    <col min="7430" max="7430" width="9.8984375" style="107" customWidth="1"/>
    <col min="7431" max="7680" width="8.796875" style="107"/>
    <col min="7681" max="7681" width="25.796875" style="107" customWidth="1"/>
    <col min="7682" max="7682" width="23.796875" style="107" customWidth="1"/>
    <col min="7683" max="7683" width="4.8984375" style="107" customWidth="1"/>
    <col min="7684" max="7684" width="14.3984375" style="107" customWidth="1"/>
    <col min="7685" max="7685" width="9.09765625" style="107" customWidth="1"/>
    <col min="7686" max="7686" width="9.8984375" style="107" customWidth="1"/>
    <col min="7687" max="7936" width="8.796875" style="107"/>
    <col min="7937" max="7937" width="25.796875" style="107" customWidth="1"/>
    <col min="7938" max="7938" width="23.796875" style="107" customWidth="1"/>
    <col min="7939" max="7939" width="4.8984375" style="107" customWidth="1"/>
    <col min="7940" max="7940" width="14.3984375" style="107" customWidth="1"/>
    <col min="7941" max="7941" width="9.09765625" style="107" customWidth="1"/>
    <col min="7942" max="7942" width="9.8984375" style="107" customWidth="1"/>
    <col min="7943" max="8192" width="8.796875" style="107"/>
    <col min="8193" max="8193" width="25.796875" style="107" customWidth="1"/>
    <col min="8194" max="8194" width="23.796875" style="107" customWidth="1"/>
    <col min="8195" max="8195" width="4.8984375" style="107" customWidth="1"/>
    <col min="8196" max="8196" width="14.3984375" style="107" customWidth="1"/>
    <col min="8197" max="8197" width="9.09765625" style="107" customWidth="1"/>
    <col min="8198" max="8198" width="9.8984375" style="107" customWidth="1"/>
    <col min="8199" max="8448" width="8.796875" style="107"/>
    <col min="8449" max="8449" width="25.796875" style="107" customWidth="1"/>
    <col min="8450" max="8450" width="23.796875" style="107" customWidth="1"/>
    <col min="8451" max="8451" width="4.8984375" style="107" customWidth="1"/>
    <col min="8452" max="8452" width="14.3984375" style="107" customWidth="1"/>
    <col min="8453" max="8453" width="9.09765625" style="107" customWidth="1"/>
    <col min="8454" max="8454" width="9.8984375" style="107" customWidth="1"/>
    <col min="8455" max="8704" width="8.796875" style="107"/>
    <col min="8705" max="8705" width="25.796875" style="107" customWidth="1"/>
    <col min="8706" max="8706" width="23.796875" style="107" customWidth="1"/>
    <col min="8707" max="8707" width="4.8984375" style="107" customWidth="1"/>
    <col min="8708" max="8708" width="14.3984375" style="107" customWidth="1"/>
    <col min="8709" max="8709" width="9.09765625" style="107" customWidth="1"/>
    <col min="8710" max="8710" width="9.8984375" style="107" customWidth="1"/>
    <col min="8711" max="8960" width="8.796875" style="107"/>
    <col min="8961" max="8961" width="25.796875" style="107" customWidth="1"/>
    <col min="8962" max="8962" width="23.796875" style="107" customWidth="1"/>
    <col min="8963" max="8963" width="4.8984375" style="107" customWidth="1"/>
    <col min="8964" max="8964" width="14.3984375" style="107" customWidth="1"/>
    <col min="8965" max="8965" width="9.09765625" style="107" customWidth="1"/>
    <col min="8966" max="8966" width="9.8984375" style="107" customWidth="1"/>
    <col min="8967" max="9216" width="8.796875" style="107"/>
    <col min="9217" max="9217" width="25.796875" style="107" customWidth="1"/>
    <col min="9218" max="9218" width="23.796875" style="107" customWidth="1"/>
    <col min="9219" max="9219" width="4.8984375" style="107" customWidth="1"/>
    <col min="9220" max="9220" width="14.3984375" style="107" customWidth="1"/>
    <col min="9221" max="9221" width="9.09765625" style="107" customWidth="1"/>
    <col min="9222" max="9222" width="9.8984375" style="107" customWidth="1"/>
    <col min="9223" max="9472" width="8.796875" style="107"/>
    <col min="9473" max="9473" width="25.796875" style="107" customWidth="1"/>
    <col min="9474" max="9474" width="23.796875" style="107" customWidth="1"/>
    <col min="9475" max="9475" width="4.8984375" style="107" customWidth="1"/>
    <col min="9476" max="9476" width="14.3984375" style="107" customWidth="1"/>
    <col min="9477" max="9477" width="9.09765625" style="107" customWidth="1"/>
    <col min="9478" max="9478" width="9.8984375" style="107" customWidth="1"/>
    <col min="9479" max="9728" width="8.796875" style="107"/>
    <col min="9729" max="9729" width="25.796875" style="107" customWidth="1"/>
    <col min="9730" max="9730" width="23.796875" style="107" customWidth="1"/>
    <col min="9731" max="9731" width="4.8984375" style="107" customWidth="1"/>
    <col min="9732" max="9732" width="14.3984375" style="107" customWidth="1"/>
    <col min="9733" max="9733" width="9.09765625" style="107" customWidth="1"/>
    <col min="9734" max="9734" width="9.8984375" style="107" customWidth="1"/>
    <col min="9735" max="9984" width="8.796875" style="107"/>
    <col min="9985" max="9985" width="25.796875" style="107" customWidth="1"/>
    <col min="9986" max="9986" width="23.796875" style="107" customWidth="1"/>
    <col min="9987" max="9987" width="4.8984375" style="107" customWidth="1"/>
    <col min="9988" max="9988" width="14.3984375" style="107" customWidth="1"/>
    <col min="9989" max="9989" width="9.09765625" style="107" customWidth="1"/>
    <col min="9990" max="9990" width="9.8984375" style="107" customWidth="1"/>
    <col min="9991" max="10240" width="8.796875" style="107"/>
    <col min="10241" max="10241" width="25.796875" style="107" customWidth="1"/>
    <col min="10242" max="10242" width="23.796875" style="107" customWidth="1"/>
    <col min="10243" max="10243" width="4.8984375" style="107" customWidth="1"/>
    <col min="10244" max="10244" width="14.3984375" style="107" customWidth="1"/>
    <col min="10245" max="10245" width="9.09765625" style="107" customWidth="1"/>
    <col min="10246" max="10246" width="9.8984375" style="107" customWidth="1"/>
    <col min="10247" max="10496" width="8.796875" style="107"/>
    <col min="10497" max="10497" width="25.796875" style="107" customWidth="1"/>
    <col min="10498" max="10498" width="23.796875" style="107" customWidth="1"/>
    <col min="10499" max="10499" width="4.8984375" style="107" customWidth="1"/>
    <col min="10500" max="10500" width="14.3984375" style="107" customWidth="1"/>
    <col min="10501" max="10501" width="9.09765625" style="107" customWidth="1"/>
    <col min="10502" max="10502" width="9.8984375" style="107" customWidth="1"/>
    <col min="10503" max="10752" width="8.796875" style="107"/>
    <col min="10753" max="10753" width="25.796875" style="107" customWidth="1"/>
    <col min="10754" max="10754" width="23.796875" style="107" customWidth="1"/>
    <col min="10755" max="10755" width="4.8984375" style="107" customWidth="1"/>
    <col min="10756" max="10756" width="14.3984375" style="107" customWidth="1"/>
    <col min="10757" max="10757" width="9.09765625" style="107" customWidth="1"/>
    <col min="10758" max="10758" width="9.8984375" style="107" customWidth="1"/>
    <col min="10759" max="11008" width="8.796875" style="107"/>
    <col min="11009" max="11009" width="25.796875" style="107" customWidth="1"/>
    <col min="11010" max="11010" width="23.796875" style="107" customWidth="1"/>
    <col min="11011" max="11011" width="4.8984375" style="107" customWidth="1"/>
    <col min="11012" max="11012" width="14.3984375" style="107" customWidth="1"/>
    <col min="11013" max="11013" width="9.09765625" style="107" customWidth="1"/>
    <col min="11014" max="11014" width="9.8984375" style="107" customWidth="1"/>
    <col min="11015" max="11264" width="8.796875" style="107"/>
    <col min="11265" max="11265" width="25.796875" style="107" customWidth="1"/>
    <col min="11266" max="11266" width="23.796875" style="107" customWidth="1"/>
    <col min="11267" max="11267" width="4.8984375" style="107" customWidth="1"/>
    <col min="11268" max="11268" width="14.3984375" style="107" customWidth="1"/>
    <col min="11269" max="11269" width="9.09765625" style="107" customWidth="1"/>
    <col min="11270" max="11270" width="9.8984375" style="107" customWidth="1"/>
    <col min="11271" max="11520" width="8.796875" style="107"/>
    <col min="11521" max="11521" width="25.796875" style="107" customWidth="1"/>
    <col min="11522" max="11522" width="23.796875" style="107" customWidth="1"/>
    <col min="11523" max="11523" width="4.8984375" style="107" customWidth="1"/>
    <col min="11524" max="11524" width="14.3984375" style="107" customWidth="1"/>
    <col min="11525" max="11525" width="9.09765625" style="107" customWidth="1"/>
    <col min="11526" max="11526" width="9.8984375" style="107" customWidth="1"/>
    <col min="11527" max="11776" width="8.796875" style="107"/>
    <col min="11777" max="11777" width="25.796875" style="107" customWidth="1"/>
    <col min="11778" max="11778" width="23.796875" style="107" customWidth="1"/>
    <col min="11779" max="11779" width="4.8984375" style="107" customWidth="1"/>
    <col min="11780" max="11780" width="14.3984375" style="107" customWidth="1"/>
    <col min="11781" max="11781" width="9.09765625" style="107" customWidth="1"/>
    <col min="11782" max="11782" width="9.8984375" style="107" customWidth="1"/>
    <col min="11783" max="12032" width="8.796875" style="107"/>
    <col min="12033" max="12033" width="25.796875" style="107" customWidth="1"/>
    <col min="12034" max="12034" width="23.796875" style="107" customWidth="1"/>
    <col min="12035" max="12035" width="4.8984375" style="107" customWidth="1"/>
    <col min="12036" max="12036" width="14.3984375" style="107" customWidth="1"/>
    <col min="12037" max="12037" width="9.09765625" style="107" customWidth="1"/>
    <col min="12038" max="12038" width="9.8984375" style="107" customWidth="1"/>
    <col min="12039" max="12288" width="8.796875" style="107"/>
    <col min="12289" max="12289" width="25.796875" style="107" customWidth="1"/>
    <col min="12290" max="12290" width="23.796875" style="107" customWidth="1"/>
    <col min="12291" max="12291" width="4.8984375" style="107" customWidth="1"/>
    <col min="12292" max="12292" width="14.3984375" style="107" customWidth="1"/>
    <col min="12293" max="12293" width="9.09765625" style="107" customWidth="1"/>
    <col min="12294" max="12294" width="9.8984375" style="107" customWidth="1"/>
    <col min="12295" max="12544" width="8.796875" style="107"/>
    <col min="12545" max="12545" width="25.796875" style="107" customWidth="1"/>
    <col min="12546" max="12546" width="23.796875" style="107" customWidth="1"/>
    <col min="12547" max="12547" width="4.8984375" style="107" customWidth="1"/>
    <col min="12548" max="12548" width="14.3984375" style="107" customWidth="1"/>
    <col min="12549" max="12549" width="9.09765625" style="107" customWidth="1"/>
    <col min="12550" max="12550" width="9.8984375" style="107" customWidth="1"/>
    <col min="12551" max="12800" width="8.796875" style="107"/>
    <col min="12801" max="12801" width="25.796875" style="107" customWidth="1"/>
    <col min="12802" max="12802" width="23.796875" style="107" customWidth="1"/>
    <col min="12803" max="12803" width="4.8984375" style="107" customWidth="1"/>
    <col min="12804" max="12804" width="14.3984375" style="107" customWidth="1"/>
    <col min="12805" max="12805" width="9.09765625" style="107" customWidth="1"/>
    <col min="12806" max="12806" width="9.8984375" style="107" customWidth="1"/>
    <col min="12807" max="13056" width="8.796875" style="107"/>
    <col min="13057" max="13057" width="25.796875" style="107" customWidth="1"/>
    <col min="13058" max="13058" width="23.796875" style="107" customWidth="1"/>
    <col min="13059" max="13059" width="4.8984375" style="107" customWidth="1"/>
    <col min="13060" max="13060" width="14.3984375" style="107" customWidth="1"/>
    <col min="13061" max="13061" width="9.09765625" style="107" customWidth="1"/>
    <col min="13062" max="13062" width="9.8984375" style="107" customWidth="1"/>
    <col min="13063" max="13312" width="8.796875" style="107"/>
    <col min="13313" max="13313" width="25.796875" style="107" customWidth="1"/>
    <col min="13314" max="13314" width="23.796875" style="107" customWidth="1"/>
    <col min="13315" max="13315" width="4.8984375" style="107" customWidth="1"/>
    <col min="13316" max="13316" width="14.3984375" style="107" customWidth="1"/>
    <col min="13317" max="13317" width="9.09765625" style="107" customWidth="1"/>
    <col min="13318" max="13318" width="9.8984375" style="107" customWidth="1"/>
    <col min="13319" max="13568" width="8.796875" style="107"/>
    <col min="13569" max="13569" width="25.796875" style="107" customWidth="1"/>
    <col min="13570" max="13570" width="23.796875" style="107" customWidth="1"/>
    <col min="13571" max="13571" width="4.8984375" style="107" customWidth="1"/>
    <col min="13572" max="13572" width="14.3984375" style="107" customWidth="1"/>
    <col min="13573" max="13573" width="9.09765625" style="107" customWidth="1"/>
    <col min="13574" max="13574" width="9.8984375" style="107" customWidth="1"/>
    <col min="13575" max="13824" width="8.796875" style="107"/>
    <col min="13825" max="13825" width="25.796875" style="107" customWidth="1"/>
    <col min="13826" max="13826" width="23.796875" style="107" customWidth="1"/>
    <col min="13827" max="13827" width="4.8984375" style="107" customWidth="1"/>
    <col min="13828" max="13828" width="14.3984375" style="107" customWidth="1"/>
    <col min="13829" max="13829" width="9.09765625" style="107" customWidth="1"/>
    <col min="13830" max="13830" width="9.8984375" style="107" customWidth="1"/>
    <col min="13831" max="14080" width="8.796875" style="107"/>
    <col min="14081" max="14081" width="25.796875" style="107" customWidth="1"/>
    <col min="14082" max="14082" width="23.796875" style="107" customWidth="1"/>
    <col min="14083" max="14083" width="4.8984375" style="107" customWidth="1"/>
    <col min="14084" max="14084" width="14.3984375" style="107" customWidth="1"/>
    <col min="14085" max="14085" width="9.09765625" style="107" customWidth="1"/>
    <col min="14086" max="14086" width="9.8984375" style="107" customWidth="1"/>
    <col min="14087" max="14336" width="8.796875" style="107"/>
    <col min="14337" max="14337" width="25.796875" style="107" customWidth="1"/>
    <col min="14338" max="14338" width="23.796875" style="107" customWidth="1"/>
    <col min="14339" max="14339" width="4.8984375" style="107" customWidth="1"/>
    <col min="14340" max="14340" width="14.3984375" style="107" customWidth="1"/>
    <col min="14341" max="14341" width="9.09765625" style="107" customWidth="1"/>
    <col min="14342" max="14342" width="9.8984375" style="107" customWidth="1"/>
    <col min="14343" max="14592" width="8.796875" style="107"/>
    <col min="14593" max="14593" width="25.796875" style="107" customWidth="1"/>
    <col min="14594" max="14594" width="23.796875" style="107" customWidth="1"/>
    <col min="14595" max="14595" width="4.8984375" style="107" customWidth="1"/>
    <col min="14596" max="14596" width="14.3984375" style="107" customWidth="1"/>
    <col min="14597" max="14597" width="9.09765625" style="107" customWidth="1"/>
    <col min="14598" max="14598" width="9.8984375" style="107" customWidth="1"/>
    <col min="14599" max="14848" width="8.796875" style="107"/>
    <col min="14849" max="14849" width="25.796875" style="107" customWidth="1"/>
    <col min="14850" max="14850" width="23.796875" style="107" customWidth="1"/>
    <col min="14851" max="14851" width="4.8984375" style="107" customWidth="1"/>
    <col min="14852" max="14852" width="14.3984375" style="107" customWidth="1"/>
    <col min="14853" max="14853" width="9.09765625" style="107" customWidth="1"/>
    <col min="14854" max="14854" width="9.8984375" style="107" customWidth="1"/>
    <col min="14855" max="15104" width="8.796875" style="107"/>
    <col min="15105" max="15105" width="25.796875" style="107" customWidth="1"/>
    <col min="15106" max="15106" width="23.796875" style="107" customWidth="1"/>
    <col min="15107" max="15107" width="4.8984375" style="107" customWidth="1"/>
    <col min="15108" max="15108" width="14.3984375" style="107" customWidth="1"/>
    <col min="15109" max="15109" width="9.09765625" style="107" customWidth="1"/>
    <col min="15110" max="15110" width="9.8984375" style="107" customWidth="1"/>
    <col min="15111" max="15360" width="8.796875" style="107"/>
    <col min="15361" max="15361" width="25.796875" style="107" customWidth="1"/>
    <col min="15362" max="15362" width="23.796875" style="107" customWidth="1"/>
    <col min="15363" max="15363" width="4.8984375" style="107" customWidth="1"/>
    <col min="15364" max="15364" width="14.3984375" style="107" customWidth="1"/>
    <col min="15365" max="15365" width="9.09765625" style="107" customWidth="1"/>
    <col min="15366" max="15366" width="9.8984375" style="107" customWidth="1"/>
    <col min="15367" max="15616" width="8.796875" style="107"/>
    <col min="15617" max="15617" width="25.796875" style="107" customWidth="1"/>
    <col min="15618" max="15618" width="23.796875" style="107" customWidth="1"/>
    <col min="15619" max="15619" width="4.8984375" style="107" customWidth="1"/>
    <col min="15620" max="15620" width="14.3984375" style="107" customWidth="1"/>
    <col min="15621" max="15621" width="9.09765625" style="107" customWidth="1"/>
    <col min="15622" max="15622" width="9.8984375" style="107" customWidth="1"/>
    <col min="15623" max="15872" width="8.796875" style="107"/>
    <col min="15873" max="15873" width="25.796875" style="107" customWidth="1"/>
    <col min="15874" max="15874" width="23.796875" style="107" customWidth="1"/>
    <col min="15875" max="15875" width="4.8984375" style="107" customWidth="1"/>
    <col min="15876" max="15876" width="14.3984375" style="107" customWidth="1"/>
    <col min="15877" max="15877" width="9.09765625" style="107" customWidth="1"/>
    <col min="15878" max="15878" width="9.8984375" style="107" customWidth="1"/>
    <col min="15879" max="16128" width="8.796875" style="107"/>
    <col min="16129" max="16129" width="25.796875" style="107" customWidth="1"/>
    <col min="16130" max="16130" width="23.796875" style="107" customWidth="1"/>
    <col min="16131" max="16131" width="4.8984375" style="107" customWidth="1"/>
    <col min="16132" max="16132" width="14.3984375" style="107" customWidth="1"/>
    <col min="16133" max="16133" width="9.09765625" style="107" customWidth="1"/>
    <col min="16134" max="16134" width="9.8984375" style="107" customWidth="1"/>
    <col min="16135" max="16384" width="8.796875" style="107"/>
  </cols>
  <sheetData>
    <row r="1" spans="1:9" ht="15.75">
      <c r="A1" s="362" t="s">
        <v>103</v>
      </c>
      <c r="B1" s="363"/>
      <c r="C1" s="363"/>
      <c r="D1" s="363"/>
      <c r="E1" s="363"/>
      <c r="F1" s="364"/>
    </row>
    <row r="2" spans="1:9" s="12" customFormat="1" ht="12.75">
      <c r="A2" s="189" t="s">
        <v>12</v>
      </c>
      <c r="B2" s="365" t="s">
        <v>19</v>
      </c>
      <c r="C2" s="365"/>
      <c r="D2" s="365"/>
      <c r="E2" s="365"/>
      <c r="F2" s="365"/>
      <c r="G2" s="365"/>
      <c r="H2" s="365"/>
      <c r="I2" s="366"/>
    </row>
    <row r="3" spans="1:9" s="12" customFormat="1" ht="12.75">
      <c r="A3" s="189" t="s">
        <v>13</v>
      </c>
      <c r="B3" s="365" t="s">
        <v>243</v>
      </c>
      <c r="C3" s="365"/>
      <c r="D3" s="365"/>
      <c r="E3" s="365"/>
      <c r="F3" s="365"/>
      <c r="G3" s="365"/>
      <c r="H3" s="365"/>
      <c r="I3" s="366"/>
    </row>
    <row r="4" spans="1:9" s="12" customFormat="1" ht="12.75">
      <c r="A4" s="189" t="s">
        <v>14</v>
      </c>
      <c r="B4" s="367" t="s">
        <v>223</v>
      </c>
      <c r="C4" s="367"/>
      <c r="D4" s="367"/>
      <c r="E4" s="367"/>
      <c r="F4" s="367"/>
      <c r="G4" s="367"/>
      <c r="H4" s="367"/>
      <c r="I4" s="368"/>
    </row>
    <row r="5" spans="1:9" s="12" customFormat="1" ht="12.75" customHeight="1">
      <c r="A5" s="190" t="s">
        <v>15</v>
      </c>
      <c r="B5" s="369" t="s">
        <v>225</v>
      </c>
      <c r="C5" s="369"/>
      <c r="D5" s="369"/>
      <c r="E5" s="369"/>
      <c r="F5" s="369"/>
      <c r="G5" s="369"/>
      <c r="H5" s="369"/>
      <c r="I5" s="370"/>
    </row>
    <row r="6" spans="1:9" s="12" customFormat="1" ht="26.25" customHeight="1">
      <c r="A6" s="190" t="s">
        <v>229</v>
      </c>
      <c r="B6" s="376" t="s">
        <v>244</v>
      </c>
      <c r="C6" s="376"/>
      <c r="D6" s="376"/>
      <c r="E6" s="376"/>
      <c r="F6" s="376"/>
      <c r="G6" s="374"/>
      <c r="H6" s="374"/>
      <c r="I6" s="375"/>
    </row>
    <row r="7" spans="1:9">
      <c r="A7" s="182"/>
      <c r="B7" s="108"/>
      <c r="C7" s="109"/>
      <c r="D7" s="108"/>
      <c r="E7" s="108"/>
      <c r="F7" s="183"/>
    </row>
    <row r="8" spans="1:9">
      <c r="A8" s="196" t="s">
        <v>232</v>
      </c>
      <c r="B8" s="197" t="s">
        <v>98</v>
      </c>
      <c r="C8" s="198"/>
      <c r="D8" s="199" t="s">
        <v>99</v>
      </c>
      <c r="E8" s="200"/>
      <c r="F8" s="201"/>
    </row>
    <row r="9" spans="1:9">
      <c r="A9" s="182" t="s">
        <v>70</v>
      </c>
      <c r="B9" s="108" t="s">
        <v>100</v>
      </c>
      <c r="C9" s="109" t="s">
        <v>65</v>
      </c>
      <c r="D9" s="108" t="s">
        <v>101</v>
      </c>
      <c r="E9" s="108"/>
      <c r="F9" s="183"/>
    </row>
    <row r="10" spans="1:9">
      <c r="A10" s="182" t="s">
        <v>73</v>
      </c>
      <c r="B10" s="110">
        <f>D10/(C10+1)</f>
        <v>12.027435731259452</v>
      </c>
      <c r="C10" s="111">
        <v>0.85160000000000002</v>
      </c>
      <c r="D10" s="112">
        <v>22.27</v>
      </c>
      <c r="E10" s="108"/>
      <c r="F10" s="183"/>
    </row>
    <row r="11" spans="1:9">
      <c r="A11" s="182" t="s">
        <v>74</v>
      </c>
      <c r="B11" s="110">
        <f>B10</f>
        <v>12.027435731259452</v>
      </c>
      <c r="C11" s="113">
        <v>0.49490000000000001</v>
      </c>
      <c r="D11" s="112">
        <f>(B11*C11)+B11</f>
        <v>17.979813674659756</v>
      </c>
      <c r="E11" s="108"/>
      <c r="F11" s="183"/>
    </row>
    <row r="12" spans="1:9">
      <c r="A12" s="360" t="s">
        <v>241</v>
      </c>
      <c r="B12" s="361"/>
      <c r="C12" s="184"/>
      <c r="D12" s="185">
        <f>D11*220</f>
        <v>3955.5590084251462</v>
      </c>
      <c r="E12" s="186"/>
      <c r="F12" s="187"/>
    </row>
    <row r="13" spans="1:9">
      <c r="A13" s="114"/>
      <c r="B13" s="108"/>
      <c r="C13" s="109"/>
      <c r="D13" s="108"/>
      <c r="E13" s="108"/>
      <c r="F13" s="115"/>
    </row>
    <row r="14" spans="1:9">
      <c r="A14" s="196" t="s">
        <v>102</v>
      </c>
      <c r="B14" s="197" t="s">
        <v>167</v>
      </c>
      <c r="C14" s="198"/>
      <c r="D14" s="199" t="s">
        <v>233</v>
      </c>
      <c r="E14" s="200"/>
      <c r="F14" s="201"/>
    </row>
    <row r="15" spans="1:9">
      <c r="A15" s="182" t="s">
        <v>70</v>
      </c>
      <c r="B15" s="108" t="s">
        <v>100</v>
      </c>
      <c r="C15" s="109" t="s">
        <v>65</v>
      </c>
      <c r="D15" s="108" t="s">
        <v>101</v>
      </c>
      <c r="E15" s="108"/>
      <c r="F15" s="183"/>
    </row>
    <row r="16" spans="1:9">
      <c r="A16" s="182" t="s">
        <v>73</v>
      </c>
      <c r="B16" s="110">
        <f>D16/(C16+1)</f>
        <v>44.491250810110174</v>
      </c>
      <c r="C16" s="111">
        <v>0.85160000000000002</v>
      </c>
      <c r="D16" s="112">
        <v>82.38</v>
      </c>
      <c r="E16" s="108"/>
      <c r="F16" s="183"/>
    </row>
    <row r="17" spans="1:6">
      <c r="A17" s="182" t="s">
        <v>74</v>
      </c>
      <c r="B17" s="110">
        <f>B16</f>
        <v>44.491250810110174</v>
      </c>
      <c r="C17" s="113">
        <v>0.49490000000000001</v>
      </c>
      <c r="D17" s="112">
        <f>(B17*C17)+B17</f>
        <v>66.509970836033702</v>
      </c>
      <c r="E17" s="108"/>
      <c r="F17" s="183"/>
    </row>
    <row r="18" spans="1:6">
      <c r="A18" s="360" t="s">
        <v>242</v>
      </c>
      <c r="B18" s="361"/>
      <c r="C18" s="184"/>
      <c r="D18" s="185">
        <f>D17*220</f>
        <v>14632.193583927414</v>
      </c>
      <c r="E18" s="186"/>
      <c r="F18" s="187"/>
    </row>
    <row r="19" spans="1:6">
      <c r="A19" s="114"/>
      <c r="B19" s="108"/>
      <c r="C19" s="109"/>
      <c r="D19" s="108"/>
      <c r="E19" s="108"/>
      <c r="F19" s="115"/>
    </row>
    <row r="20" spans="1:6" ht="15.75">
      <c r="A20" s="362" t="s">
        <v>184</v>
      </c>
      <c r="B20" s="363"/>
      <c r="C20" s="363"/>
      <c r="D20" s="363"/>
      <c r="E20" s="363"/>
      <c r="F20" s="364"/>
    </row>
    <row r="21" spans="1:6" s="57" customFormat="1" ht="24">
      <c r="A21" s="239" t="s">
        <v>170</v>
      </c>
      <c r="B21" s="240" t="s">
        <v>171</v>
      </c>
      <c r="C21" s="241" t="s">
        <v>172</v>
      </c>
      <c r="D21" s="242" t="s">
        <v>173</v>
      </c>
      <c r="E21" s="242" t="s">
        <v>174</v>
      </c>
      <c r="F21" s="243" t="s">
        <v>175</v>
      </c>
    </row>
    <row r="22" spans="1:6" s="248" customFormat="1">
      <c r="A22" s="244" t="s">
        <v>176</v>
      </c>
      <c r="B22" s="244" t="s">
        <v>177</v>
      </c>
      <c r="C22" s="245" t="s">
        <v>62</v>
      </c>
      <c r="D22" s="246">
        <v>4</v>
      </c>
      <c r="E22" s="247">
        <v>362.08</v>
      </c>
      <c r="F22" s="247">
        <f>E22*D22</f>
        <v>1448.32</v>
      </c>
    </row>
    <row r="23" spans="1:6" s="248" customFormat="1" ht="24">
      <c r="A23" s="244" t="s">
        <v>178</v>
      </c>
      <c r="B23" s="244" t="s">
        <v>179</v>
      </c>
      <c r="C23" s="245" t="s">
        <v>62</v>
      </c>
      <c r="D23" s="246">
        <v>39</v>
      </c>
      <c r="E23" s="247">
        <v>88.46</v>
      </c>
      <c r="F23" s="247">
        <f>E23*D23</f>
        <v>3449.9399999999996</v>
      </c>
    </row>
    <row r="24" spans="1:6" s="248" customFormat="1">
      <c r="A24" s="244" t="s">
        <v>180</v>
      </c>
      <c r="B24" s="244" t="s">
        <v>181</v>
      </c>
      <c r="C24" s="245" t="s">
        <v>172</v>
      </c>
      <c r="D24" s="246">
        <v>75</v>
      </c>
      <c r="E24" s="247">
        <v>1.6</v>
      </c>
      <c r="F24" s="247">
        <f>E24*D24</f>
        <v>120</v>
      </c>
    </row>
    <row r="25" spans="1:6" s="248" customFormat="1">
      <c r="A25" s="244" t="s">
        <v>182</v>
      </c>
      <c r="B25" s="244" t="s">
        <v>183</v>
      </c>
      <c r="C25" s="245" t="s">
        <v>172</v>
      </c>
      <c r="D25" s="246">
        <v>5</v>
      </c>
      <c r="E25" s="247">
        <v>4.99</v>
      </c>
      <c r="F25" s="247">
        <f>E25*D25</f>
        <v>24.950000000000003</v>
      </c>
    </row>
    <row r="26" spans="1:6" s="57" customFormat="1" ht="12">
      <c r="A26" s="357"/>
      <c r="B26" s="358"/>
      <c r="C26" s="359"/>
      <c r="D26" s="242" t="s">
        <v>5</v>
      </c>
      <c r="E26" s="242"/>
      <c r="F26" s="249">
        <f>SUM(F22:F25)</f>
        <v>5043.2099999999991</v>
      </c>
    </row>
    <row r="27" spans="1:6">
      <c r="A27" s="114"/>
      <c r="B27" s="108"/>
      <c r="C27" s="116"/>
      <c r="D27" s="117"/>
      <c r="E27" s="117"/>
      <c r="F27" s="118"/>
    </row>
    <row r="28" spans="1:6" ht="36">
      <c r="A28" s="239" t="s">
        <v>198</v>
      </c>
      <c r="B28" s="240" t="s">
        <v>221</v>
      </c>
      <c r="C28" s="241" t="s">
        <v>172</v>
      </c>
      <c r="D28" s="242" t="s">
        <v>173</v>
      </c>
      <c r="E28" s="242" t="s">
        <v>174</v>
      </c>
      <c r="F28" s="243" t="s">
        <v>175</v>
      </c>
    </row>
    <row r="29" spans="1:6" s="248" customFormat="1" ht="24">
      <c r="A29" s="244" t="s">
        <v>211</v>
      </c>
      <c r="B29" s="244" t="s">
        <v>200</v>
      </c>
      <c r="C29" s="245" t="s">
        <v>199</v>
      </c>
      <c r="D29" s="246">
        <f>2.182*40/100</f>
        <v>0.87280000000000002</v>
      </c>
      <c r="E29" s="247">
        <v>4.8899999999999997</v>
      </c>
      <c r="F29" s="247">
        <f t="shared" ref="F29:F37" si="0">E29*D29</f>
        <v>4.2679919999999996</v>
      </c>
    </row>
    <row r="30" spans="1:6" s="248" customFormat="1">
      <c r="A30" s="244" t="s">
        <v>220</v>
      </c>
      <c r="B30" s="244" t="s">
        <v>219</v>
      </c>
      <c r="C30" s="245" t="s">
        <v>199</v>
      </c>
      <c r="D30" s="246">
        <f>4.631*40/100</f>
        <v>1.8524</v>
      </c>
      <c r="E30" s="247">
        <v>5.3</v>
      </c>
      <c r="F30" s="247">
        <f>E30*D30</f>
        <v>9.8177199999999996</v>
      </c>
    </row>
    <row r="31" spans="1:6" s="248" customFormat="1" ht="24">
      <c r="A31" s="244" t="s">
        <v>212</v>
      </c>
      <c r="B31" s="244" t="s">
        <v>201</v>
      </c>
      <c r="C31" s="245" t="s">
        <v>202</v>
      </c>
      <c r="D31" s="246">
        <v>0.06</v>
      </c>
      <c r="E31" s="247">
        <v>16.41</v>
      </c>
      <c r="F31" s="247">
        <f t="shared" si="0"/>
        <v>0.98459999999999992</v>
      </c>
    </row>
    <row r="32" spans="1:6" s="248" customFormat="1" ht="24">
      <c r="A32" s="244" t="s">
        <v>213</v>
      </c>
      <c r="B32" s="244" t="s">
        <v>203</v>
      </c>
      <c r="C32" s="245" t="s">
        <v>202</v>
      </c>
      <c r="D32" s="246">
        <v>7.0000000000000001E-3</v>
      </c>
      <c r="E32" s="247">
        <v>111.38</v>
      </c>
      <c r="F32" s="247">
        <f t="shared" si="0"/>
        <v>0.77966000000000002</v>
      </c>
    </row>
    <row r="33" spans="1:6" s="248" customFormat="1" ht="24">
      <c r="A33" s="244" t="s">
        <v>214</v>
      </c>
      <c r="B33" s="244" t="s">
        <v>204</v>
      </c>
      <c r="C33" s="245" t="s">
        <v>202</v>
      </c>
      <c r="D33" s="246">
        <v>5.0000000000000001E-3</v>
      </c>
      <c r="E33" s="247">
        <v>68</v>
      </c>
      <c r="F33" s="247">
        <f t="shared" si="0"/>
        <v>0.34</v>
      </c>
    </row>
    <row r="34" spans="1:6" s="248" customFormat="1" ht="24">
      <c r="A34" s="244" t="s">
        <v>215</v>
      </c>
      <c r="B34" s="244" t="s">
        <v>205</v>
      </c>
      <c r="C34" s="245" t="s">
        <v>62</v>
      </c>
      <c r="D34" s="246">
        <v>0.33900000000000002</v>
      </c>
      <c r="E34" s="247">
        <v>11.57</v>
      </c>
      <c r="F34" s="247">
        <f t="shared" si="0"/>
        <v>3.9222300000000003</v>
      </c>
    </row>
    <row r="35" spans="1:6" s="248" customFormat="1">
      <c r="A35" s="244" t="s">
        <v>216</v>
      </c>
      <c r="B35" s="244" t="s">
        <v>206</v>
      </c>
      <c r="C35" s="245" t="s">
        <v>62</v>
      </c>
      <c r="D35" s="246">
        <v>0.191</v>
      </c>
      <c r="E35" s="247">
        <v>13.17</v>
      </c>
      <c r="F35" s="247">
        <f t="shared" si="0"/>
        <v>2.5154700000000001</v>
      </c>
    </row>
    <row r="36" spans="1:6" s="248" customFormat="1" ht="36">
      <c r="A36" s="244" t="s">
        <v>217</v>
      </c>
      <c r="B36" s="244" t="s">
        <v>207</v>
      </c>
      <c r="C36" s="245" t="s">
        <v>208</v>
      </c>
      <c r="D36" s="246">
        <v>1.3899999999999999E-2</v>
      </c>
      <c r="E36" s="247">
        <v>11.86</v>
      </c>
      <c r="F36" s="247">
        <f t="shared" si="0"/>
        <v>0.16485399999999997</v>
      </c>
    </row>
    <row r="37" spans="1:6" s="248" customFormat="1" ht="36">
      <c r="A37" s="244" t="s">
        <v>218</v>
      </c>
      <c r="B37" s="244" t="s">
        <v>209</v>
      </c>
      <c r="C37" s="245" t="s">
        <v>210</v>
      </c>
      <c r="D37" s="246">
        <v>1.9300000000000001E-2</v>
      </c>
      <c r="E37" s="247">
        <v>11.19</v>
      </c>
      <c r="F37" s="247">
        <f t="shared" si="0"/>
        <v>0.21596699999999999</v>
      </c>
    </row>
    <row r="38" spans="1:6" s="57" customFormat="1" ht="12">
      <c r="A38" s="357"/>
      <c r="B38" s="358"/>
      <c r="C38" s="359"/>
      <c r="D38" s="242" t="s">
        <v>5</v>
      </c>
      <c r="E38" s="242"/>
      <c r="F38" s="249">
        <f>SUM(F29:F37)</f>
        <v>23.008492999999998</v>
      </c>
    </row>
  </sheetData>
  <mergeCells count="11">
    <mergeCell ref="A38:C38"/>
    <mergeCell ref="A12:B12"/>
    <mergeCell ref="A1:F1"/>
    <mergeCell ref="B2:I2"/>
    <mergeCell ref="B3:I3"/>
    <mergeCell ref="B4:I4"/>
    <mergeCell ref="B5:I5"/>
    <mergeCell ref="A26:C26"/>
    <mergeCell ref="A20:F20"/>
    <mergeCell ref="A18:B18"/>
    <mergeCell ref="B6:F6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Normal="100" zoomScaleSheetLayoutView="100" workbookViewId="0">
      <selection activeCell="B7" sqref="B7:B8"/>
    </sheetView>
  </sheetViews>
  <sheetFormatPr defaultRowHeight="15"/>
  <cols>
    <col min="1" max="1" width="9.69921875" customWidth="1"/>
    <col min="2" max="2" width="24.59765625" customWidth="1"/>
    <col min="3" max="3" width="18.59765625" style="215" customWidth="1"/>
    <col min="4" max="4" width="21.296875" style="215" customWidth="1"/>
    <col min="5" max="5" width="14.69921875" style="215" customWidth="1"/>
    <col min="6" max="6" width="12.19921875" style="215" bestFit="1" customWidth="1"/>
  </cols>
  <sheetData>
    <row r="1" spans="1:6" ht="70.5" customHeight="1">
      <c r="A1" s="202" t="s">
        <v>145</v>
      </c>
      <c r="B1" s="371" t="s">
        <v>155</v>
      </c>
      <c r="C1" s="371"/>
      <c r="D1" s="371"/>
      <c r="E1" s="371"/>
      <c r="F1" s="372"/>
    </row>
    <row r="2" spans="1:6">
      <c r="A2" s="227" t="s">
        <v>150</v>
      </c>
      <c r="B2" s="227" t="s">
        <v>134</v>
      </c>
      <c r="C2" s="228" t="s">
        <v>135</v>
      </c>
      <c r="D2" s="228" t="s">
        <v>64</v>
      </c>
      <c r="E2" s="228" t="s">
        <v>153</v>
      </c>
      <c r="F2" s="228" t="s">
        <v>152</v>
      </c>
    </row>
    <row r="3" spans="1:6">
      <c r="A3" s="203">
        <v>1</v>
      </c>
      <c r="B3" s="204" t="s">
        <v>133</v>
      </c>
      <c r="C3" s="216">
        <v>343600</v>
      </c>
      <c r="D3" s="232">
        <v>43209</v>
      </c>
      <c r="E3" s="236">
        <v>79.06</v>
      </c>
      <c r="F3" s="222">
        <f>C3/E3</f>
        <v>4346.0662787756137</v>
      </c>
    </row>
    <row r="4" spans="1:6">
      <c r="A4" s="205">
        <v>2</v>
      </c>
      <c r="B4" s="206" t="s">
        <v>151</v>
      </c>
      <c r="C4" s="217">
        <v>719226</v>
      </c>
      <c r="D4" s="233">
        <v>43220</v>
      </c>
      <c r="E4" s="234">
        <v>102.6</v>
      </c>
      <c r="F4" s="223">
        <f>C4/E4</f>
        <v>7010</v>
      </c>
    </row>
    <row r="5" spans="1:6">
      <c r="A5" s="205">
        <v>3</v>
      </c>
      <c r="B5" s="206" t="s">
        <v>222</v>
      </c>
      <c r="C5" s="217">
        <v>470568</v>
      </c>
      <c r="D5" s="233">
        <v>43209</v>
      </c>
      <c r="E5" s="234">
        <v>102.6</v>
      </c>
      <c r="F5" s="223">
        <f>C5/E5</f>
        <v>4586.4327485380118</v>
      </c>
    </row>
    <row r="6" spans="1:6">
      <c r="A6" s="205">
        <v>4</v>
      </c>
      <c r="B6" s="206" t="s">
        <v>244</v>
      </c>
      <c r="C6" s="217"/>
      <c r="D6" s="234" t="s">
        <v>156</v>
      </c>
      <c r="E6" s="234"/>
      <c r="F6" s="223"/>
    </row>
    <row r="7" spans="1:6">
      <c r="A7" s="207"/>
      <c r="B7" s="208"/>
      <c r="C7" s="218"/>
      <c r="D7" s="235"/>
      <c r="E7" s="235"/>
      <c r="F7" s="223"/>
    </row>
    <row r="8" spans="1:6">
      <c r="A8" s="209"/>
      <c r="B8" s="210" t="s">
        <v>136</v>
      </c>
      <c r="C8" s="219">
        <f>MIN(C3:C7)</f>
        <v>343600</v>
      </c>
      <c r="D8" s="229"/>
      <c r="E8" s="229"/>
      <c r="F8" s="224">
        <f>MIN(F3:F7)</f>
        <v>4346.0662787756137</v>
      </c>
    </row>
    <row r="9" spans="1:6">
      <c r="A9" s="211"/>
      <c r="B9" s="212" t="s">
        <v>72</v>
      </c>
      <c r="C9" s="220">
        <f>AVERAGE(C3:C7)</f>
        <v>511131.33333333331</v>
      </c>
      <c r="D9" s="230"/>
      <c r="E9" s="230"/>
      <c r="F9" s="225">
        <f>AVERAGE(F3:F7)</f>
        <v>5314.1663424378748</v>
      </c>
    </row>
    <row r="10" spans="1:6">
      <c r="A10" s="213"/>
      <c r="B10" s="214" t="s">
        <v>137</v>
      </c>
      <c r="C10" s="221">
        <f>MEDIAN(C3:C7)</f>
        <v>470568</v>
      </c>
      <c r="D10" s="231"/>
      <c r="E10" s="231"/>
      <c r="F10" s="226">
        <f>MEDIAN(F3:F7)</f>
        <v>4586.4327485380118</v>
      </c>
    </row>
    <row r="13" spans="1:6">
      <c r="A13" s="258"/>
      <c r="B13" s="258" t="s">
        <v>235</v>
      </c>
      <c r="C13" s="259" t="s">
        <v>236</v>
      </c>
      <c r="D13" s="259" t="s">
        <v>153</v>
      </c>
      <c r="E13" s="259" t="s">
        <v>237</v>
      </c>
      <c r="F13" s="259" t="s">
        <v>5</v>
      </c>
    </row>
    <row r="14" spans="1:6">
      <c r="A14" s="251"/>
      <c r="B14" s="252" t="s">
        <v>238</v>
      </c>
      <c r="C14" s="252" t="s">
        <v>239</v>
      </c>
      <c r="D14" s="257">
        <v>44</v>
      </c>
      <c r="E14" s="261">
        <f>F8</f>
        <v>4346.0662787756137</v>
      </c>
      <c r="F14" s="260">
        <f>E14*D14</f>
        <v>191226.91626612699</v>
      </c>
    </row>
    <row r="15" spans="1:6">
      <c r="A15" s="253"/>
      <c r="B15" s="254"/>
      <c r="C15" s="254"/>
      <c r="D15" s="254"/>
      <c r="E15" s="255"/>
      <c r="F15" s="256"/>
    </row>
    <row r="16" spans="1:6">
      <c r="A16" s="373" t="s">
        <v>240</v>
      </c>
      <c r="B16" s="373"/>
      <c r="C16" s="373"/>
      <c r="D16" s="373"/>
      <c r="E16" s="373"/>
      <c r="F16" s="373"/>
    </row>
  </sheetData>
  <mergeCells count="2">
    <mergeCell ref="B1:F1"/>
    <mergeCell ref="A16:F16"/>
  </mergeCells>
  <pageMargins left="0.511811024" right="0.511811024" top="0.78740157499999996" bottom="0.78740157499999996" header="0.31496062000000002" footer="0.3149606200000000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PLANILHA</vt:lpstr>
      <vt:lpstr>CRONOGRAMA</vt:lpstr>
      <vt:lpstr>COMPOSIÇÃO BDI</vt:lpstr>
      <vt:lpstr>COMPOSICAO</vt:lpstr>
      <vt:lpstr>COTAÇÃO</vt:lpstr>
      <vt:lpstr>COMPOSICAO!Area_de_impressao</vt:lpstr>
      <vt:lpstr>'COMPOSIÇÃO BDI'!Area_de_impressao</vt:lpstr>
      <vt:lpstr>CRONOGRAMA!Area_de_impressao</vt:lpstr>
      <vt:lpstr>PLANILHA!Area_de_impressao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Daniele Firme Miranda</cp:lastModifiedBy>
  <cp:lastPrinted>2018-05-28T13:21:54Z</cp:lastPrinted>
  <dcterms:created xsi:type="dcterms:W3CDTF">2015-04-22T19:12:04Z</dcterms:created>
  <dcterms:modified xsi:type="dcterms:W3CDTF">2018-05-28T13:22:20Z</dcterms:modified>
</cp:coreProperties>
</file>