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97" firstSheet="2" activeTab="7"/>
  </bookViews>
  <sheets>
    <sheet name="Proposta" sheetId="1" r:id="rId1"/>
    <sheet name="Cálculo de BDI" sheetId="2" r:id="rId2"/>
    <sheet name="Cálculo de BDI DIF" sheetId="3" r:id="rId3"/>
    <sheet name="Encargos Sociais Itens Serv." sheetId="4" r:id="rId4"/>
    <sheet name="Orçamento resumido" sheetId="5" r:id="rId5"/>
    <sheet name="Planilha orçamentária" sheetId="6" r:id="rId6"/>
    <sheet name="Composições Unitárias" sheetId="7" r:id="rId7"/>
    <sheet name="Cronograma Físico Financeiro" sheetId="8" r:id="rId8"/>
  </sheets>
  <definedNames>
    <definedName name="_xlnm.Print_Area" localSheetId="1">'Cálculo de BDI'!$B$1:$E$51</definedName>
    <definedName name="_xlnm.Print_Area" localSheetId="2">'Cálculo de BDI DIF'!$B$1:$E$52</definedName>
    <definedName name="_xlnm.Print_Area" localSheetId="6">'Composições Unitárias'!$A$1:$G$1292</definedName>
    <definedName name="_xlnm.Print_Area" localSheetId="7">'Cronograma Físico Financeiro'!$A$1:$AX$52</definedName>
    <definedName name="_xlnm.Print_Area" localSheetId="3">'Encargos Sociais Itens Serv.'!$B$1:$E$27</definedName>
    <definedName name="_xlnm.Print_Area" localSheetId="4">'Orçamento resumido'!$B$1:$F$44</definedName>
    <definedName name="_xlnm.Print_Area" localSheetId="5">'Planilha orçamentária'!$B$1:$K$497</definedName>
    <definedName name="_xlnm.Print_Area" localSheetId="0">'Proposta'!$A$1:$J$33</definedName>
    <definedName name="ET">#N/A</definedName>
    <definedName name="ET_2">#N/A</definedName>
    <definedName name="fim">#N/A</definedName>
    <definedName name="fim_2">#N/A</definedName>
    <definedName name="RR">#N/A</definedName>
    <definedName name="RR_2">#N/A</definedName>
    <definedName name="_xlnm.Print_Titles" localSheetId="7">'Cronograma Físico Financeiro'!$A:$D</definedName>
    <definedName name="_xlnm.Print_Titles" localSheetId="4">'Orçamento resumido'!$16:$18</definedName>
    <definedName name="TOTAL">#N/A</definedName>
    <definedName name="TOTAL_2">#N/A</definedName>
    <definedName name="TT">#N/A</definedName>
    <definedName name="TT_2">#N/A</definedName>
  </definedNames>
  <calcPr fullCalcOnLoad="1"/>
</workbook>
</file>

<file path=xl/sharedStrings.xml><?xml version="1.0" encoding="utf-8"?>
<sst xmlns="http://schemas.openxmlformats.org/spreadsheetml/2006/main" count="4442" uniqueCount="1412">
  <si>
    <t>SERVIÇOS PRELIMINARES</t>
  </si>
  <si>
    <t xml:space="preserve"> m²</t>
  </si>
  <si>
    <t xml:space="preserve"> m³</t>
  </si>
  <si>
    <t>un</t>
  </si>
  <si>
    <t>CANTEIRO DE OBRAS</t>
  </si>
  <si>
    <t xml:space="preserve">02.01.000 </t>
  </si>
  <si>
    <t xml:space="preserve">02.01.100 </t>
  </si>
  <si>
    <t xml:space="preserve">02.01.200 </t>
  </si>
  <si>
    <t>02.01.201</t>
  </si>
  <si>
    <t>02.01.202</t>
  </si>
  <si>
    <t xml:space="preserve">02.01.400 </t>
  </si>
  <si>
    <t>02.01.401</t>
  </si>
  <si>
    <t>02.01.404</t>
  </si>
  <si>
    <t>Tapumes</t>
  </si>
  <si>
    <t>Placas</t>
  </si>
  <si>
    <t>DEMOLIÇÃO</t>
  </si>
  <si>
    <t xml:space="preserve">02.02.000 </t>
  </si>
  <si>
    <t xml:space="preserve">02.02.330 </t>
  </si>
  <si>
    <t xml:space="preserve"> kg</t>
  </si>
  <si>
    <t>m</t>
  </si>
  <si>
    <t>Carga, transporte, descarga e espalhamento de materiais provenientes de demolição</t>
  </si>
  <si>
    <t>UNB - UNIVERSIDADE DE BRASÍLIA</t>
  </si>
  <si>
    <t>Nº DA OS / OFB:</t>
  </si>
  <si>
    <t>NOME DO PROJETO:</t>
  </si>
  <si>
    <t>DATA:</t>
  </si>
  <si>
    <t>VERSÃO:</t>
  </si>
  <si>
    <t xml:space="preserve">PRAZO DE CONCLUSÃO OBRA: </t>
  </si>
  <si>
    <t>PLANILHA ORÇAMENTÁRIA ANALÍTICA</t>
  </si>
  <si>
    <t>02.00.000</t>
  </si>
  <si>
    <t>Código</t>
  </si>
  <si>
    <t>Referência</t>
  </si>
  <si>
    <t>Descrição</t>
  </si>
  <si>
    <t>Quant.</t>
  </si>
  <si>
    <t>Unidade</t>
  </si>
  <si>
    <t>Custo Unitário</t>
  </si>
  <si>
    <t>Custo Total</t>
  </si>
  <si>
    <t>BDI</t>
  </si>
  <si>
    <t>CONSTRUÇÕES PROVISÓRIAS</t>
  </si>
  <si>
    <t>PROTEÇÃO E SINALIZAÇÃO</t>
  </si>
  <si>
    <t>m²</t>
  </si>
  <si>
    <t>m³</t>
  </si>
  <si>
    <t>04.00.000</t>
  </si>
  <si>
    <t>ARQUITETURA E ELEMENTOS DE URBANISMO</t>
  </si>
  <si>
    <t>04.01.000</t>
  </si>
  <si>
    <t>ARQUITETURA</t>
  </si>
  <si>
    <t>04.01.100</t>
  </si>
  <si>
    <t>04.01.102</t>
  </si>
  <si>
    <t>04.01.200</t>
  </si>
  <si>
    <t>04.01.510</t>
  </si>
  <si>
    <t>04.01.528</t>
  </si>
  <si>
    <t>04.01.530</t>
  </si>
  <si>
    <t>04.01.531</t>
  </si>
  <si>
    <t>04.01.532</t>
  </si>
  <si>
    <t>04.01.560</t>
  </si>
  <si>
    <t>04.01.561</t>
  </si>
  <si>
    <t>04.01.569</t>
  </si>
  <si>
    <t>04.01.600</t>
  </si>
  <si>
    <t>04.01.605</t>
  </si>
  <si>
    <t>COMUNICAÇÃO VISUAL</t>
  </si>
  <si>
    <t>04.02.102</t>
  </si>
  <si>
    <t>05.00.000</t>
  </si>
  <si>
    <t>05.01.000</t>
  </si>
  <si>
    <t>05.01.200</t>
  </si>
  <si>
    <t>05.01.201</t>
  </si>
  <si>
    <t>05.01.207</t>
  </si>
  <si>
    <t>05.01.208</t>
  </si>
  <si>
    <t>05.01.209</t>
  </si>
  <si>
    <t>05.01.500</t>
  </si>
  <si>
    <t>05.01.516</t>
  </si>
  <si>
    <t>TÉCNICO RESPONSÁVEL:</t>
  </si>
  <si>
    <t>CARIMBO</t>
  </si>
  <si>
    <t>ASSINATURA DO COORDENADOR DA CBR</t>
  </si>
  <si>
    <t>LIGAÇÕES PROVISÓRIAS</t>
  </si>
  <si>
    <t>LOCAÇÃO DE OBRAS</t>
  </si>
  <si>
    <t xml:space="preserve">02.03.000 </t>
  </si>
  <si>
    <t>Armadura</t>
  </si>
  <si>
    <t>Concreto</t>
  </si>
  <si>
    <t>03.00.000</t>
  </si>
  <si>
    <t xml:space="preserve"> FUNDAÇÕES E ESTRUTURAS</t>
  </si>
  <si>
    <t>03.01.000</t>
  </si>
  <si>
    <t>FUNDAÇÕES</t>
  </si>
  <si>
    <t xml:space="preserve">03.01.340 </t>
  </si>
  <si>
    <t xml:space="preserve">03.01.341 </t>
  </si>
  <si>
    <t xml:space="preserve">03.01.342 </t>
  </si>
  <si>
    <t xml:space="preserve">03.01.343 </t>
  </si>
  <si>
    <t>Sapatas isoladas</t>
  </si>
  <si>
    <t>Formas</t>
  </si>
  <si>
    <t>03.01.360</t>
  </si>
  <si>
    <t>03.01.361</t>
  </si>
  <si>
    <t>03.01.362</t>
  </si>
  <si>
    <t>03.01.363</t>
  </si>
  <si>
    <t>“Radier”</t>
  </si>
  <si>
    <t xml:space="preserve">Concreto </t>
  </si>
  <si>
    <t>03.02.000</t>
  </si>
  <si>
    <t>03.02.100</t>
  </si>
  <si>
    <t>03.02.120</t>
  </si>
  <si>
    <t>03.02.121</t>
  </si>
  <si>
    <t>03.02.130</t>
  </si>
  <si>
    <t>03.02.131</t>
  </si>
  <si>
    <t>03.02.132</t>
  </si>
  <si>
    <t>03.02.133</t>
  </si>
  <si>
    <t>Impermeabilização</t>
  </si>
  <si>
    <t>ESTRUTURAS DE CONCRETO</t>
  </si>
  <si>
    <t>Concreto Armado</t>
  </si>
  <si>
    <t>Pilares</t>
  </si>
  <si>
    <t>Vigas</t>
  </si>
  <si>
    <t>Lajes</t>
  </si>
  <si>
    <t>Escavação</t>
  </si>
  <si>
    <t>kg</t>
  </si>
  <si>
    <t>03.03.000</t>
  </si>
  <si>
    <t>03.03.100</t>
  </si>
  <si>
    <t>Chumbadores</t>
  </si>
  <si>
    <t xml:space="preserve"> ESTRUTURAS METÁLICAS</t>
  </si>
  <si>
    <t>03.03.300</t>
  </si>
  <si>
    <t>03.03.303</t>
  </si>
  <si>
    <t>Dispositivos de ligação</t>
  </si>
  <si>
    <t>04.01.101</t>
  </si>
  <si>
    <t>04.01.500</t>
  </si>
  <si>
    <t>04.01.511</t>
  </si>
  <si>
    <t>04.01.576</t>
  </si>
  <si>
    <t>04.01.601</t>
  </si>
  <si>
    <t>Paredes</t>
  </si>
  <si>
    <t>de alvenaria de tijolos maciços de barro</t>
  </si>
  <si>
    <t>de alvenaria de tijolos furados de barro</t>
  </si>
  <si>
    <t>Esquadrias</t>
  </si>
  <si>
    <t>Caixilho fixo de ferro em chapa maciça</t>
  </si>
  <si>
    <t>04.01.210</t>
  </si>
  <si>
    <t>Revestimentos de pisos</t>
  </si>
  <si>
    <t>Massa corrida</t>
  </si>
  <si>
    <t>com tinta acrílica</t>
  </si>
  <si>
    <t>Vernizes</t>
  </si>
  <si>
    <t>Pinturas</t>
  </si>
  <si>
    <t>Emboço</t>
  </si>
  <si>
    <t>Chapisco</t>
  </si>
  <si>
    <t>Revestimentos de paredes</t>
  </si>
  <si>
    <t>Contrapiso e regularização da base</t>
  </si>
  <si>
    <t>Cimentados</t>
  </si>
  <si>
    <t>Revestimentos</t>
  </si>
  <si>
    <t xml:space="preserve"> Impermeabilizações</t>
  </si>
  <si>
    <t>Multimembranas asfálticas</t>
  </si>
  <si>
    <t>Luminárias</t>
  </si>
  <si>
    <t xml:space="preserve">04.02.000 </t>
  </si>
  <si>
    <t>04.02.100</t>
  </si>
  <si>
    <t>04.02.101</t>
  </si>
  <si>
    <t>Postes</t>
  </si>
  <si>
    <t>Placas e quadros</t>
  </si>
  <si>
    <t>Aplicações e Equipamentos</t>
  </si>
  <si>
    <t>INSTALAÇÕES HIDRÁULICAS E SANITÁRIAS</t>
  </si>
  <si>
    <t xml:space="preserve"> ÁGUA FRIA</t>
  </si>
  <si>
    <t>05.01.513</t>
  </si>
  <si>
    <t>Tubulações de Aço-Carbono e Conexões de Ferro Maleável</t>
  </si>
  <si>
    <t>Tubo</t>
  </si>
  <si>
    <t>Curva</t>
  </si>
  <si>
    <t>Tê</t>
  </si>
  <si>
    <t>Luva</t>
  </si>
  <si>
    <t>Bucha de redução</t>
  </si>
  <si>
    <t>Tubulações e Conexões de PVC Rígido</t>
  </si>
  <si>
    <t>Joelho</t>
  </si>
  <si>
    <t>Aparelhos e Acessórios Sanitários</t>
  </si>
  <si>
    <t>Torneira de bóia</t>
  </si>
  <si>
    <t>Registro de gaveta</t>
  </si>
  <si>
    <t>Bomba hidráulica com acionador</t>
  </si>
  <si>
    <t>Junção</t>
  </si>
  <si>
    <t>06.00.000</t>
  </si>
  <si>
    <t>06.01.000</t>
  </si>
  <si>
    <t>06.01.304</t>
  </si>
  <si>
    <t>06.01.305</t>
  </si>
  <si>
    <t>06.01.306</t>
  </si>
  <si>
    <t>06.01.307</t>
  </si>
  <si>
    <t>06.01.308</t>
  </si>
  <si>
    <t>06.01.400</t>
  </si>
  <si>
    <t>06.01.401</t>
  </si>
  <si>
    <t>06.01.404</t>
  </si>
  <si>
    <t>06.01.500</t>
  </si>
  <si>
    <t>06.01.501</t>
  </si>
  <si>
    <t>06.01.502</t>
  </si>
  <si>
    <t>06.01.503</t>
  </si>
  <si>
    <t>06.01.504</t>
  </si>
  <si>
    <t>06.03.000</t>
  </si>
  <si>
    <t>06.03.100</t>
  </si>
  <si>
    <t>06.03.200</t>
  </si>
  <si>
    <t>06.03.400</t>
  </si>
  <si>
    <t>06.03.500</t>
  </si>
  <si>
    <t>INSTALAÇÕES ELÉTRICAS E ELETRÔNICAS</t>
  </si>
  <si>
    <t xml:space="preserve"> INSTALAÇÕES ELÉTRICAS</t>
  </si>
  <si>
    <t>Isoladores</t>
  </si>
  <si>
    <t>Eletrodutos</t>
  </si>
  <si>
    <t>Caixas</t>
  </si>
  <si>
    <t>Cabos e fios(condutores)</t>
  </si>
  <si>
    <t>Caixas de passagem</t>
  </si>
  <si>
    <t>Chaves com fusíveis</t>
  </si>
  <si>
    <t>Disjuntores</t>
  </si>
  <si>
    <t>Iluminação e Tomadas</t>
  </si>
  <si>
    <t>Tomadas</t>
  </si>
  <si>
    <t>Aterramento e Proteção Contra Descargas Atmosféricas</t>
  </si>
  <si>
    <t>Captor</t>
  </si>
  <si>
    <t>Conectores e terminais</t>
  </si>
  <si>
    <t>Cabos de descida</t>
  </si>
  <si>
    <t>DETECÇÃO E ALARME DE INCÊNDIO</t>
  </si>
  <si>
    <t>Painéis de Supervisão</t>
  </si>
  <si>
    <t>Equipamentos de Detecção</t>
  </si>
  <si>
    <t>Cabos e Fios</t>
  </si>
  <si>
    <t>Conectores e Terminais</t>
  </si>
  <si>
    <t>INSTALAÇÕES DE PREVENÇÃO E COMBATE A INCÊNDIO</t>
  </si>
  <si>
    <t>PREVENÇÃO E COMBATE A INCÊNDIO</t>
  </si>
  <si>
    <t xml:space="preserve">08.01.000 </t>
  </si>
  <si>
    <t xml:space="preserve">08.01.200 </t>
  </si>
  <si>
    <t>08.01.201</t>
  </si>
  <si>
    <t>08.01.202</t>
  </si>
  <si>
    <t>08.01.204</t>
  </si>
  <si>
    <t>08.01.207</t>
  </si>
  <si>
    <t>08.01.511</t>
  </si>
  <si>
    <t>08.01.512</t>
  </si>
  <si>
    <t>08.01.516</t>
  </si>
  <si>
    <t>08.01.517</t>
  </si>
  <si>
    <t>08.01.519</t>
  </si>
  <si>
    <t>pç</t>
  </si>
  <si>
    <t>Hidrante de passeio</t>
  </si>
  <si>
    <t>Hidrante de coluna</t>
  </si>
  <si>
    <t>Abrigo para mangueira</t>
  </si>
  <si>
    <t>Extintor portátil</t>
  </si>
  <si>
    <t>SERVIÇOS COMPLEMENTARES</t>
  </si>
  <si>
    <t>09.02.000</t>
  </si>
  <si>
    <t xml:space="preserve"> LIMPEZA DE OBRAS</t>
  </si>
  <si>
    <t>SERVIÇOS AUXILIARES E ADMINISTRATIVOS</t>
  </si>
  <si>
    <t>PESSOAL</t>
  </si>
  <si>
    <t xml:space="preserve">10.01.000 </t>
  </si>
  <si>
    <t xml:space="preserve">09.04.000 </t>
  </si>
  <si>
    <t>COMO CONSTRUÍDO (“AS BUILT”)</t>
  </si>
  <si>
    <t>Mão-de-Obra</t>
  </si>
  <si>
    <t xml:space="preserve">10.01.100 </t>
  </si>
  <si>
    <t>10.01.111</t>
  </si>
  <si>
    <t>mês</t>
  </si>
  <si>
    <t>Administração</t>
  </si>
  <si>
    <t xml:space="preserve">10.01.200 </t>
  </si>
  <si>
    <t xml:space="preserve">10.01.201 </t>
  </si>
  <si>
    <t>Estrutura Metálica Completa</t>
  </si>
  <si>
    <t>08.00.000</t>
  </si>
  <si>
    <t>09.00.000</t>
  </si>
  <si>
    <t>10.00.000</t>
  </si>
  <si>
    <t>Total</t>
  </si>
  <si>
    <t>06.01.401.01</t>
  </si>
  <si>
    <t>06.01.401.02</t>
  </si>
  <si>
    <t>06.01.401.03</t>
  </si>
  <si>
    <t>06.01.401.04</t>
  </si>
  <si>
    <t>04.02.102.01</t>
  </si>
  <si>
    <t>04.02.102.04</t>
  </si>
  <si>
    <t>04.02.102.05</t>
  </si>
  <si>
    <t>04.02.102.06</t>
  </si>
  <si>
    <t>08.01.517.01</t>
  </si>
  <si>
    <t>08.01.517.02</t>
  </si>
  <si>
    <t>h</t>
  </si>
  <si>
    <t xml:space="preserve">un </t>
  </si>
  <si>
    <t>05.01.201.01</t>
  </si>
  <si>
    <t>05.01.201.02</t>
  </si>
  <si>
    <t>06.01.304.03</t>
  </si>
  <si>
    <t>06.01.305.01</t>
  </si>
  <si>
    <t>06.01.305.02</t>
  </si>
  <si>
    <t>06.01.305.03</t>
  </si>
  <si>
    <t>06.01.308.01</t>
  </si>
  <si>
    <t>SINAPI 89451</t>
  </si>
  <si>
    <t>SINAPI 89450</t>
  </si>
  <si>
    <t>SINAPI 89449</t>
  </si>
  <si>
    <t>05.01.207.01</t>
  </si>
  <si>
    <t>05.01.207.02</t>
  </si>
  <si>
    <t>05.01.207.03</t>
  </si>
  <si>
    <t>SINAPI 89611</t>
  </si>
  <si>
    <t>SINAPI 89575</t>
  </si>
  <si>
    <t>Fornecimento e instalação Luva soldavel 75mm</t>
  </si>
  <si>
    <t>Fornecimento e instalação Luva soldavel 50mm</t>
  </si>
  <si>
    <t>05.01.208.01</t>
  </si>
  <si>
    <t>05.01.208.02</t>
  </si>
  <si>
    <t>SINAPI 89628</t>
  </si>
  <si>
    <t>SINAPI 94499</t>
  </si>
  <si>
    <t>05.01.516.01</t>
  </si>
  <si>
    <t>SINAPI 89714</t>
  </si>
  <si>
    <t>Execução / Reconstituição de alvenaria de vedação com tijolo maciço</t>
  </si>
  <si>
    <t>UNIDADE VINCULADA AO SERVIÇO:</t>
  </si>
  <si>
    <t>03.03.303.01</t>
  </si>
  <si>
    <t>04.01.101.01</t>
  </si>
  <si>
    <t>04.01.102.01</t>
  </si>
  <si>
    <t>02.02.340</t>
  </si>
  <si>
    <t>02.02.340.01</t>
  </si>
  <si>
    <t>04.01.531.01</t>
  </si>
  <si>
    <t>04.01.532.01</t>
  </si>
  <si>
    <t>04.01.569.01</t>
  </si>
  <si>
    <t>04.01.569.02</t>
  </si>
  <si>
    <t>Remoções gerias</t>
  </si>
  <si>
    <t>04.01.511.01</t>
  </si>
  <si>
    <t>04.01.605.01</t>
  </si>
  <si>
    <t>05.01.209.01</t>
  </si>
  <si>
    <t>06.01.306.01</t>
  </si>
  <si>
    <t>06.01.306.02</t>
  </si>
  <si>
    <t>06.01.306.03</t>
  </si>
  <si>
    <t>06.01.306.04</t>
  </si>
  <si>
    <t>06.01.404.01</t>
  </si>
  <si>
    <t>FORNECIMENTO E INSTALAÇÃO DE CABO FLEXÍVEL # 4,0 mm² ( Preto, Verde, Azul ), ISOLAMENTO EM COMPOSTO TERMOFIXO DE BORRACHA HEPR 90° C</t>
  </si>
  <si>
    <t>06.01.308.02</t>
  </si>
  <si>
    <t>06.01.308.03</t>
  </si>
  <si>
    <t>09.02.001</t>
  </si>
  <si>
    <t>SINAPI 88489</t>
  </si>
  <si>
    <t>SINAPI 98557</t>
  </si>
  <si>
    <t>SINAPI 93653</t>
  </si>
  <si>
    <t>03.02.132.01</t>
  </si>
  <si>
    <t>03.02.133.01</t>
  </si>
  <si>
    <t>03.02.121.01</t>
  </si>
  <si>
    <t>04.01.561.01</t>
  </si>
  <si>
    <t>04.01.561.02</t>
  </si>
  <si>
    <t>09.04.001</t>
  </si>
  <si>
    <t>"AS BUILT"</t>
  </si>
  <si>
    <t>Emulsões Hidroasfálticas</t>
  </si>
  <si>
    <t>02.01.107</t>
  </si>
  <si>
    <t>SERVIÇOS INICIAIS E INSTALAÇÕES PROVISÓRIAS</t>
  </si>
  <si>
    <t>02.01.107.01</t>
  </si>
  <si>
    <t>02.001.0001.S.CBR.RJ</t>
  </si>
  <si>
    <t>Mobilização e desmobilização de pessoal, materiais e equipamentos</t>
  </si>
  <si>
    <t>02.01.107.02</t>
  </si>
  <si>
    <t>und</t>
  </si>
  <si>
    <t>UNIDADE VINCULADA AO SERVIÇO.:</t>
  </si>
  <si>
    <t>Cálculo do BDI* (Benefícios e Despesas Indiretas)</t>
  </si>
  <si>
    <t>Valores Referenciais adotado pela UNB**</t>
  </si>
  <si>
    <t>Fórmula do BDI</t>
  </si>
  <si>
    <t>Observações</t>
  </si>
  <si>
    <t>* O cálculo do BDI segue a metodologia estabelecida na Resolução do Decanato de Administração Nº0013/2016</t>
  </si>
  <si>
    <t>** Valores Referenciais dados pelo Acórdão 2622/2013 - TCU - Plenário.</t>
  </si>
  <si>
    <t>*** Os valores de D1, D2 e D3 considerados na fórmula foram obtidos a partir da Resolução do Decanato de Administração Nº0013/2016</t>
  </si>
  <si>
    <t>**** Conforme orientações do TCU, publicadas no guia ORIENTAÇÕES PARA ELABORAÇÃO DE PLANILHAS ORÇAMENTÁRIAS DE OBRAS PÚBLICAS, a CPRB (Contribuição Previdenciária Sobre a Receita Bruta) deve ser incluída no cálculo do BDI de orçamentos que consideram a desoneração da folha de pagamentos.</t>
  </si>
  <si>
    <t>ORÇAMENTO RESUMIDO</t>
  </si>
  <si>
    <t>Item</t>
  </si>
  <si>
    <t>TOTAL GERAL</t>
  </si>
  <si>
    <t xml:space="preserve">INCIDÊNCIA </t>
  </si>
  <si>
    <t>COM BDI</t>
  </si>
  <si>
    <t xml:space="preserve"> (%)</t>
  </si>
  <si>
    <t>Total:</t>
  </si>
  <si>
    <t>MAT</t>
  </si>
  <si>
    <t>UN</t>
  </si>
  <si>
    <t>COMPOSIÇÕES UNITÁRIAS</t>
  </si>
  <si>
    <t>CÓDIGO</t>
  </si>
  <si>
    <t>DESCRIÇÃO</t>
  </si>
  <si>
    <t>CLASS</t>
  </si>
  <si>
    <t>UNIDADE</t>
  </si>
  <si>
    <t>COEF.</t>
  </si>
  <si>
    <t>PREÇO(R$)</t>
  </si>
  <si>
    <t>PREÇO TOTAL (R$)</t>
  </si>
  <si>
    <t>SER.CG</t>
  </si>
  <si>
    <t>H</t>
  </si>
  <si>
    <t>SINAPI 88316</t>
  </si>
  <si>
    <t>SINAPI 5824</t>
  </si>
  <si>
    <t>CAMINHÃO TOCO, PBT 16.000 KG, CARGA ÚTIL MÁX. 10.685 KG, DIST. ENTRE EIXOS 4,8 M, POTÊNCIA 189 CV, INCLUSIVE CARROCERIA FIXA ABERTA DE MADEIRA P/ TRANSPORTE GERAL DE CARGA SECA, DIMEN. APROX. 2,5 X 7,00 X 0,50M</t>
  </si>
  <si>
    <t>MAT.</t>
  </si>
  <si>
    <t>CHP</t>
  </si>
  <si>
    <t>SINAPI 92145</t>
  </si>
  <si>
    <t>CAMINHONETE CABINE SIMPLES COM MOTOR 1.6 FLEX, CÂMBIO MANUAL, POTÊNCIA CHP CR 90,63
101/104 CV, 2 PORTAS</t>
  </si>
  <si>
    <t>PREÇO (mão-de-obra):</t>
  </si>
  <si>
    <t>PREÇO (material):</t>
  </si>
  <si>
    <t>PREÇO TOTAL (c/ taxa):</t>
  </si>
  <si>
    <t>ITEM</t>
  </si>
  <si>
    <t>TOTAIS PARCIAIS</t>
  </si>
  <si>
    <t>%</t>
  </si>
  <si>
    <t>1ª PARCELA</t>
  </si>
  <si>
    <t>2ª PARCELA</t>
  </si>
  <si>
    <t>3ª PARCELA</t>
  </si>
  <si>
    <t>4ª PARCELA</t>
  </si>
  <si>
    <t>5ª PARCELA</t>
  </si>
  <si>
    <t>6ª PARCELA</t>
  </si>
  <si>
    <t>30 dias do início da obra</t>
  </si>
  <si>
    <t>60 dias do início da obra</t>
  </si>
  <si>
    <t>90 dias do início da obra</t>
  </si>
  <si>
    <t>120 dias do início da obra</t>
  </si>
  <si>
    <t>150 dias do início da obra</t>
  </si>
  <si>
    <t>180 dias do início da obra</t>
  </si>
  <si>
    <t>Material + Mão de Obra</t>
  </si>
  <si>
    <t>Material</t>
  </si>
  <si>
    <t>Mão de obra</t>
  </si>
  <si>
    <t>TOTAIS</t>
  </si>
  <si>
    <t>Valor da medição atual (parcela)</t>
  </si>
  <si>
    <t>Valor da medição acumulada</t>
  </si>
  <si>
    <t>Valor total do contrato</t>
  </si>
  <si>
    <t>mercado</t>
  </si>
  <si>
    <t>M</t>
  </si>
  <si>
    <t>04.02.102.02</t>
  </si>
  <si>
    <t>04.02.102.03</t>
  </si>
  <si>
    <t>04.02.102.07</t>
  </si>
  <si>
    <t>02.01.401.01</t>
  </si>
  <si>
    <t>02.01.404.01</t>
  </si>
  <si>
    <t>02.02.330.01</t>
  </si>
  <si>
    <t>cj</t>
  </si>
  <si>
    <t>SINAPI 73775/002</t>
  </si>
  <si>
    <t>L</t>
  </si>
  <si>
    <t>SINAPI 88243</t>
  </si>
  <si>
    <t>KG</t>
  </si>
  <si>
    <t>M2</t>
  </si>
  <si>
    <t>MERCADO</t>
  </si>
  <si>
    <t>16.003.0005.S.CBR.DF</t>
  </si>
  <si>
    <t>CJ</t>
  </si>
  <si>
    <t>16.008.0001.S.CBR.DF</t>
  </si>
  <si>
    <t>16.008.0002.S.CBR.DF</t>
  </si>
  <si>
    <t>16.008.0003.S.CBR.DF</t>
  </si>
  <si>
    <t>16.008.0005.S.CBR.DF</t>
  </si>
  <si>
    <t>15.006.0001.S.CBR.DF</t>
  </si>
  <si>
    <t>15.006.0006.S.CBR.DF</t>
  </si>
  <si>
    <t>15.006.0008.S.CBR.DF</t>
  </si>
  <si>
    <t>15.006.0009.S.CBR.DF</t>
  </si>
  <si>
    <t>Fornecimento e Instalação de Transformador 220V/24V AC, 120VA. Ref.: Apex ou equivalente</t>
  </si>
  <si>
    <t>SINAPI 5061</t>
  </si>
  <si>
    <t>PREGO DE ACO POLIDO COM CABECA 18 X 27 (2 1/2 X 10)</t>
  </si>
  <si>
    <t>Concretagem Fck=25MPA</t>
  </si>
  <si>
    <t>02.01.107.03</t>
  </si>
  <si>
    <t>SINAPI 96545</t>
  </si>
  <si>
    <t>SINAPI 96546</t>
  </si>
  <si>
    <t>SINAPI 96543</t>
  </si>
  <si>
    <t>SINAPI 96523</t>
  </si>
  <si>
    <t>Baldrame</t>
  </si>
  <si>
    <t>03.02.121.01.01</t>
  </si>
  <si>
    <t>03.02.121.02</t>
  </si>
  <si>
    <t>03.02.121.02.01</t>
  </si>
  <si>
    <t>03.02.121.02.02</t>
  </si>
  <si>
    <t>03.02.121.02.03</t>
  </si>
  <si>
    <t>03.02.121.03</t>
  </si>
  <si>
    <t>03.02.121.03.01</t>
  </si>
  <si>
    <t>03.02.121.04</t>
  </si>
  <si>
    <t>03.02.121.04.01</t>
  </si>
  <si>
    <t>SINAPI 72131</t>
  </si>
  <si>
    <t>04.01.531.02</t>
  </si>
  <si>
    <t>SINAPI 87878</t>
  </si>
  <si>
    <t>04.01.532.02</t>
  </si>
  <si>
    <t>SINAPI 93654</t>
  </si>
  <si>
    <t>SINAPI 93670</t>
  </si>
  <si>
    <t>m/mês</t>
  </si>
  <si>
    <t>SINAPI 97064</t>
  </si>
  <si>
    <t>unid</t>
  </si>
  <si>
    <t>DIRECIONAL DE FLUXO - PISO</t>
  </si>
  <si>
    <t>SAÍDA FINAL - PISO</t>
  </si>
  <si>
    <t>SINAPI 98504</t>
  </si>
  <si>
    <t>SINAPI 89402</t>
  </si>
  <si>
    <t>CHI</t>
  </si>
  <si>
    <t>CPOS P.12.000.034083</t>
  </si>
  <si>
    <t>Transformador abaixador, entrada 110/220V, saída 24V+24V, corrente secundário 6A</t>
  </si>
  <si>
    <t>BDI+BDI DIFERENCIADO</t>
  </si>
  <si>
    <t>BDI DIF</t>
  </si>
  <si>
    <t>Cálculo do BDI DIFERENCIADO*</t>
  </si>
  <si>
    <t>PEDREIRO COM ENCARGOS COMPLEMENTARES</t>
  </si>
  <si>
    <t>SINAPI 88309</t>
  </si>
  <si>
    <t>SERVENTE COM ENCARGOS COMPLEMENTARES</t>
  </si>
  <si>
    <t>ELETRICISTA COM ENCARGOS COMPLEMENTARES</t>
  </si>
  <si>
    <t>SINAPI 88264</t>
  </si>
  <si>
    <t>AUXILIAR DE ELETRICISTA COM ENCARGOS COMPLEMENTARES</t>
  </si>
  <si>
    <t>SINAPI 88247</t>
  </si>
  <si>
    <t>ENCANADOR OU BOMBEIRO HIDRÁULICO COM ENCARGOS COMPLEMENTARES</t>
  </si>
  <si>
    <t>SINAPI 88267</t>
  </si>
  <si>
    <t>AUXILIAR DE ENCANADOR OU BOMBEIRO HIDRÁULICO COM ENCARGOS COMPLEMENTARES</t>
  </si>
  <si>
    <t>SINAPI 88248</t>
  </si>
  <si>
    <t>AJUDANTE ESPECIALIZADO COM ENCARGOS COMPLEMENTARES</t>
  </si>
  <si>
    <t>MONTADOR DE ESTRUTURA METÁLICA COM ENCARGOS COMPLEMENTARES</t>
  </si>
  <si>
    <t>SINAPI 88278</t>
  </si>
  <si>
    <t>PINTOR COM ENCARGOS COMPLEMENTARES</t>
  </si>
  <si>
    <t>SINAPI 88310</t>
  </si>
  <si>
    <t>QUADRO DE COMANDO BOMBAS RESERVATÓRIO</t>
  </si>
  <si>
    <t>Caixa tipo quadro de comando, dimensões mínimas de 600x400x200m, com pintura na cor cinza clara e placa de montagem laranja com parafuso para aterramento. Incluindo fiações, borneiras e acessórios para instalação (Trilhos, barramentos, porcas arruelas, isolação, espaçadores). Ref.: Cemar Legrand ou equivalentes técnicos.</t>
  </si>
  <si>
    <t>Fornecimento e Instalação de Disjuntor motor de 16A. Ref.:3RV10 21 - 4AA10 da Siemens ou equivalentes técnicos.</t>
  </si>
  <si>
    <t>Fornecimento e Instalação de Bloco de contatos auxiliares para Disjuntor Motor 1 NA + 1 NF. Ref.: 3RH19 21 - 1DA11 da Siemens ou equivalentes técnicos.</t>
  </si>
  <si>
    <t>Fornecimento e Instalação de Contator de força tripolar de 25 A 127 - 220 V. Ref.: 3TS33110AN2 da Siemens ou equivalentes técnicos.</t>
  </si>
  <si>
    <t>Fornecimento e Instalação de Contator auxiliar 127 - 220 V com 2NA+2NF. Ref.: 3RH11 22 - 1AN10 da Siemens ou equivalentes técnicos</t>
  </si>
  <si>
    <t>Fornecimento e Instalação de Bloco de contatos auxiliares para Contatora 2 NA + 2 NF. Ref.: 3RH19 11 - 1FA22 da Siemens ou equivalentes técnicos</t>
  </si>
  <si>
    <t>Fornecimento e Instalação de Transformador 220V/24V AC, 150VA.</t>
  </si>
  <si>
    <t>Fornecimento e Instalação de Relé Temporizador. Ref.: AC 30 MINUTOS da Coel ou equivalentes técnicos.</t>
  </si>
  <si>
    <t>Fornecimento e Instalação de Relé de Supervisão Trifásico. Ref.: BVS1 P da Coel ou equivalentes técnicos.</t>
  </si>
  <si>
    <t>Fornecimento e instalação de Chave Comutadora 3 pólos e 3 posições 25 A. Ref.: HB2-ED33 da BHS ou equivalentes técnicos</t>
  </si>
  <si>
    <t>Fornecimento e Instalação de Lâmpada Sinaleiro LED verde 22mm. Ref.:JNG ou equivalentes técnicos.</t>
  </si>
  <si>
    <t>Fornecimento e Instalação de Chave de Fluxo para água com conexao de 1 polegada e palhetas de 1 a 6 polegadas. Ref.: IMP-23 da Cibracon ou equivalentes técnicos.</t>
  </si>
  <si>
    <t>Fornecimento e Instalação de Pressostato Diferencial para água, range 25-50 PSI. Ref.:DXW-11-153-3 da DWYER ou equivalentes técnicos.</t>
  </si>
  <si>
    <t>06.01.700</t>
  </si>
  <si>
    <t>06.01.701</t>
  </si>
  <si>
    <t>06.01.702</t>
  </si>
  <si>
    <t>06.01.703</t>
  </si>
  <si>
    <t>06.01.704</t>
  </si>
  <si>
    <t>06.01.705</t>
  </si>
  <si>
    <t>06.01.706</t>
  </si>
  <si>
    <t>06.01.707</t>
  </si>
  <si>
    <t>06.01.708</t>
  </si>
  <si>
    <t>06.01.709</t>
  </si>
  <si>
    <t>06.01.710</t>
  </si>
  <si>
    <t>06.01.711</t>
  </si>
  <si>
    <t>06.01.712</t>
  </si>
  <si>
    <t>06.01.713</t>
  </si>
  <si>
    <t>06.01.304.01</t>
  </si>
  <si>
    <t>06.01.304.02</t>
  </si>
  <si>
    <t>16.003.0002.S.CBR.DF</t>
  </si>
  <si>
    <t>SINAPI 89513</t>
  </si>
  <si>
    <t>SINAPI 89629</t>
  </si>
  <si>
    <t>Disjuntor motor de 16A. Ref.:3RV10 21 - 4AA10 da Siemens ou equivalentes técnicos.</t>
  </si>
  <si>
    <t>15.011.0001.S.CBR.DF</t>
  </si>
  <si>
    <t>15.011.0002.S.CBR.DF</t>
  </si>
  <si>
    <t>15.011.0003.S.CBR.DF</t>
  </si>
  <si>
    <t>15.011.0004.S.CBR.DF</t>
  </si>
  <si>
    <t>15.011.0005.S.CBR.DF</t>
  </si>
  <si>
    <t>15.011.0006.S.CBR.DF</t>
  </si>
  <si>
    <t>15.011.0008.S.CBR.DF</t>
  </si>
  <si>
    <t>15.011.0009.S.CBR.DF</t>
  </si>
  <si>
    <t>15.011.0010.S.CBR.DF</t>
  </si>
  <si>
    <t>15.011.0011.S.CBR.DF</t>
  </si>
  <si>
    <t>15.011.0012.S.CBR.DF</t>
  </si>
  <si>
    <t>Bloco de contatos auxiliares para Disjuntor Motor 1 NA + 1 NF. Ref.: 3RH19 21 - 1DA11 da Siemens ou equivalentes técnicos.</t>
  </si>
  <si>
    <t>Bloco de contatos auxiliares para Contatora 2 NA + 2 NF. Ref.: 3RH19 11 - 1FA22 da Siemens ou equivalentes técnicos</t>
  </si>
  <si>
    <t>Relé de Supervisão Trifásico. Ref.: BVS1 P da Coel ou equivalentes técnicos.</t>
  </si>
  <si>
    <t>Lâmpada Sinaleiro LED verde 22mm. Ref.:JNG ou equivalentes técnicos.</t>
  </si>
  <si>
    <t>Pressostato Diferencial para água, range 25-50 PSI. Ref.:DXW-11-153-3 da DWYER ou equivalentes técnicos.</t>
  </si>
  <si>
    <t>SINAPI 96535</t>
  </si>
  <si>
    <t>08.01.201.01</t>
  </si>
  <si>
    <t>08.01.201.02</t>
  </si>
  <si>
    <t>08.01.511.01</t>
  </si>
  <si>
    <t>Hidrante de Passeio</t>
  </si>
  <si>
    <t>08.01.512.01</t>
  </si>
  <si>
    <t>08.01.519.01</t>
  </si>
  <si>
    <t>SINAPI 92368</t>
  </si>
  <si>
    <t>SINAPI 72283</t>
  </si>
  <si>
    <t>PLACAS DE EMERGÊNCIA (UNIDADES EXTINTORAS) - PLACA EM PVC 2mm, ANTI CHAMAS. (DIMENSÃO 20X20cm)</t>
  </si>
  <si>
    <t>PLACAS DE SEGURANÇA (PROIBIDO FUMAR) - PLACA EM PVC 2mm, ANTI CHAMAS. (DIMENSÃO 20X20cm)</t>
  </si>
  <si>
    <t>PLACAS DE SEGURANÇA (CUIDADO, RISCO, DE CHOQUE  ELÉTRICO) - PLACA EM PVC 2mm, ANTI CHAMAS. (DIMENSÃO 20X20cm)</t>
  </si>
  <si>
    <t>PLACA INDICATIVA DAS ROTAS DE SAÍDA - PLACA EM PVC 2mm, ANTI CHAMAS. (DIMENSÃO 12,5X25,2cm)</t>
  </si>
  <si>
    <t>PLACAS DE EMERGÊNCIA (ACIONAMENTO ALARME DE INCÊNDIO E BOMBAS) - PLACA EM PVC 2mm, ANTI CHAMAS. (DIMENSÃO 20X20cm)</t>
  </si>
  <si>
    <t>15.006.0002.S.CBR.DF</t>
  </si>
  <si>
    <t>15.006.0003.S.CBR.RJ</t>
  </si>
  <si>
    <t>15.006.0005.S.CBR.DF</t>
  </si>
  <si>
    <t>15.006.0007.S.CBR.DF</t>
  </si>
  <si>
    <t>04.02.102.08</t>
  </si>
  <si>
    <t>15.006.0010.S.CBR.DF</t>
  </si>
  <si>
    <t>04.02.102.09</t>
  </si>
  <si>
    <t>04.02.102.10</t>
  </si>
  <si>
    <t>SINAPI 00037556</t>
  </si>
  <si>
    <t>PLACA DE SINALIZACAO DE SEGURANCA CONTRA INCENDIO, FOTOLUMINESCENTE, QUADRADA, *20 X 20* CM, EM PVC *2* MM ANTI-CHAMAS (SIMBOLOS, CORES E PICTOGRAMAS CONFORME NBR 13434)</t>
  </si>
  <si>
    <t>SINAPI 00037539</t>
  </si>
  <si>
    <t>FDE 3.87.20</t>
  </si>
  <si>
    <t>FITA ADESIVA P/DEMARCAÇÃO PISO (3M SCOTCH 471)AMAR</t>
  </si>
  <si>
    <t>CRONOGRAMA FISICO-FINANCEIRO DE DESENVOLVIMENTO 
X 
DESEMBOLSOS DA OBRA DE REFORMA</t>
  </si>
  <si>
    <t>05.002.0001.S.CBR.DF</t>
  </si>
  <si>
    <t>06.03.101</t>
  </si>
  <si>
    <t>06.03.201</t>
  </si>
  <si>
    <t>06.03.202</t>
  </si>
  <si>
    <t>15.001.0001.S.CBR.DF</t>
  </si>
  <si>
    <t>15.001.0002.S.CBR.DF</t>
  </si>
  <si>
    <t>Fornecimento e Instalação de Central de Alarme de incêndio endereçável  2 laços, alimentação principal : 85-265 V AC, 50/60Hz, alimentação secundária: 28 V DC Nominal. Referência:JNR-V4-2 (JUNIOR V4) da Global Fire Equipments</t>
  </si>
  <si>
    <t>SINAPI 72897</t>
  </si>
  <si>
    <t>CARGA MANUAL DE ENTULHO EM CAMINHAO BASCULANTE 6 M3</t>
  </si>
  <si>
    <t>02.02.330.02</t>
  </si>
  <si>
    <t>04.01.126</t>
  </si>
  <si>
    <t>04.01.126.01</t>
  </si>
  <si>
    <t>Encunhamento, Vergas e Contravergas</t>
  </si>
  <si>
    <t>SINAPI 93188</t>
  </si>
  <si>
    <t>SINAPI 93201</t>
  </si>
  <si>
    <t>04.01.126.02</t>
  </si>
  <si>
    <t xml:space="preserve">VERGA MOLDADA IN LOCO EM CONCRETO PARA PORTAS COM ATÉ 1,5 M DE VÃO. </t>
  </si>
  <si>
    <t>FIXAÇÃO (ENCUNHAMENTO) DE ALVENARIA DE VEDAÇÃO COM ARGAMASSA APLICADA COM COLHER.</t>
  </si>
  <si>
    <t>UND</t>
  </si>
  <si>
    <t>SINAPI 73794/001</t>
  </si>
  <si>
    <t>SINAPI 88487</t>
  </si>
  <si>
    <t>04.01.576.01</t>
  </si>
  <si>
    <t>04.01.601.01</t>
  </si>
  <si>
    <t xml:space="preserve">UN </t>
  </si>
  <si>
    <t>FITA TEFLON VEDA ROSCA 18mm x 25m</t>
  </si>
  <si>
    <t>SBC 004636</t>
  </si>
  <si>
    <t>15.010.0001.S.CBR.DF</t>
  </si>
  <si>
    <t>16.006.0001.S.CBR.DF</t>
  </si>
  <si>
    <t>ORSE 3817</t>
  </si>
  <si>
    <t>16.006.0006.S.CBR.DF</t>
  </si>
  <si>
    <t>FUSIVEL DIAZED 63A</t>
  </si>
  <si>
    <t>DISJUNTOR TRIPOLAR 20A</t>
  </si>
  <si>
    <t>BARRAMENTO TERRA P/ BAIXA TENSÃO</t>
  </si>
  <si>
    <t>PONTE DE CRUZAMENTO EM CAIXAS DERIVAÇÃO/LIGACÃO</t>
  </si>
  <si>
    <t>BASE FUSIVEL DIAZED 63A. COMPLETA</t>
  </si>
  <si>
    <t>CAIXA TIPO 'J' 50X60X27CM</t>
  </si>
  <si>
    <t>SEINFRA I1205</t>
  </si>
  <si>
    <t>SEINFRA I1007</t>
  </si>
  <si>
    <t>SEINFRA I0195</t>
  </si>
  <si>
    <t>SEINFRA I1692</t>
  </si>
  <si>
    <t>SEINFRA I0200</t>
  </si>
  <si>
    <t>SEINFRA I0436</t>
  </si>
  <si>
    <t>15.011.0007.S.CBR.DF</t>
  </si>
  <si>
    <t>15.011.0013.S.CBR.DF</t>
  </si>
  <si>
    <t>Relé de tempo eletrônico de 3 - 30seg 220V 50/60Hz</t>
  </si>
  <si>
    <t xml:space="preserve">CPOS P.29.000.042164 </t>
  </si>
  <si>
    <t>CARPINTEIRO DE FORMAS COM ENCARGOS COMPLEMENTARES</t>
  </si>
  <si>
    <t>SINAPI 88262</t>
  </si>
  <si>
    <t>ARMADOR COM ENCARGOS COMPLEMENTARES</t>
  </si>
  <si>
    <t>SINAPI 88245</t>
  </si>
  <si>
    <t>M³</t>
  </si>
  <si>
    <t>REGISTRO 45 DE PASSEIO COMPLETO 2.1/2"</t>
  </si>
  <si>
    <t>AREIA GROSSA LAVADA</t>
  </si>
  <si>
    <t>TIJOLO CERAMICO MACICO RECOSIDO 6,0 x 9 x 19cm (UNIDADE)</t>
  </si>
  <si>
    <t>TAMPAO INCENDIO METAL COM CORRENTE 2.1/2"</t>
  </si>
  <si>
    <t>VALVULA RETENCAO BRONZE ROSCA 2.1/2"</t>
  </si>
  <si>
    <t>SBC 000062</t>
  </si>
  <si>
    <t>SBC 000067</t>
  </si>
  <si>
    <t>SBC 000100</t>
  </si>
  <si>
    <t>SBC 001900</t>
  </si>
  <si>
    <t>SBC 006808</t>
  </si>
  <si>
    <t>15.004.0001.S.CBR.DF</t>
  </si>
  <si>
    <t>DESENHISTA COPISTA COM ENCARGOS COMPLEMENTARES</t>
  </si>
  <si>
    <t>SINAPI 90773</t>
  </si>
  <si>
    <t>37.001.0001.S.CBR.DF</t>
  </si>
  <si>
    <t>SINAPI 90780</t>
  </si>
  <si>
    <t>SINAPI 90777</t>
  </si>
  <si>
    <t>Administração Central (AC)</t>
  </si>
  <si>
    <t>Despesas Financeiras (DF)</t>
  </si>
  <si>
    <t>Seguros (S)</t>
  </si>
  <si>
    <t>Onus Garantias (G)</t>
  </si>
  <si>
    <t>Impostos (I)</t>
  </si>
  <si>
    <t>PIS ***</t>
  </si>
  <si>
    <t>COFINS ***</t>
  </si>
  <si>
    <t>CPRB ***</t>
  </si>
  <si>
    <t>ISS ***</t>
  </si>
  <si>
    <t>Lucro Bruto (L)</t>
  </si>
  <si>
    <t xml:space="preserve">Riscos e Imprevistos (R) </t>
  </si>
  <si>
    <t>CustoTotal + BDI</t>
  </si>
  <si>
    <t>CUSTO GLOBAL</t>
  </si>
  <si>
    <t>PREÇO GLOBAL (CUSTO GLOBAL + BDI's)</t>
  </si>
  <si>
    <t>OBS: composição SBC 040395 utilizada como base</t>
  </si>
  <si>
    <t>CUSTO (mão-de-obra):</t>
  </si>
  <si>
    <t>CUSTO (material):</t>
  </si>
  <si>
    <t>VALOR TOTAL (R$)</t>
  </si>
  <si>
    <t>VALOR UNITÁRIO (R$)</t>
  </si>
  <si>
    <t>CUSTO UNITÁRIO:</t>
  </si>
  <si>
    <t>“AS BUILT”</t>
  </si>
  <si>
    <t>Cabo de cobre isolado HEPR (XLPE), 4,0mm², 1kv / 90º C</t>
  </si>
  <si>
    <t>Contator auxiliar 2NA + 2NF para tensão até 240 V, corrente alternada, ref. 3RH1122-1AN10 da Siemens ou equivalmente</t>
  </si>
  <si>
    <t xml:space="preserve">CPOS P.29.000.042426 </t>
  </si>
  <si>
    <t xml:space="preserve">CPOS P.29.000.042280 </t>
  </si>
  <si>
    <t xml:space="preserve"> Contator de potência 22 A / 25 A - 2NA + 2NF</t>
  </si>
  <si>
    <t>CPOS P.27.000.043536</t>
  </si>
  <si>
    <t>Chave comutadora seletora com 3 pólos e 3 posições para 25 A, ref. CA20-A270.600-ER ou equivalente</t>
  </si>
  <si>
    <t>SINAPI 87489</t>
  </si>
  <si>
    <t>ALVENARIA DE VEDAÇÃO DE BLOCOS CERÂMICOS FURADOS NA VERTICAL DE 9X19X39CM (ESPESSURA 9CM) DE PAREDES COM ÁREA LÍQUIDA MAIOR OU IGUAL A 6M² COM VÃOS E ARGAMASSA DE ASSENTAMENTO COM PREPARO EM BETONEIRA.</t>
  </si>
  <si>
    <t>04.01.601.02</t>
  </si>
  <si>
    <t>04.01.601.03</t>
  </si>
  <si>
    <t>SINAPI 98565</t>
  </si>
  <si>
    <t>SINAPI 00010527</t>
  </si>
  <si>
    <t>MONTAGEM E DESMONTAGEM DE ANDAIME TUBULAR TIPO TORRE (EXCLUSIVE ANDAIME E LIMPEZA)</t>
  </si>
  <si>
    <t>LOCACAO DE ANDAIME METALICO TUBULAR DE ENCAIXE, TIPO DE TORRE, COM LARGURA DE 1 ATE 1,5 M E ALTURA DE *1,00* M</t>
  </si>
  <si>
    <t>TUBO, PVC, SOLDÁVEL, DN 50MM, INSTALADO EM PRUMADA DE ÁGUA - FORNECIMENTO E INSTALAÇÃO</t>
  </si>
  <si>
    <t>TUBO, PVC, SOLDÁVEL, DN 75MM, INSTALADO EM PRUMADA DE ÁGUA - FORNECIMENTO E INSTALAÇÃO</t>
  </si>
  <si>
    <t xml:space="preserve"> JOELHO 90 GRAUS, PVC, SOLDÁVEL, DN 75MM, INSTALADO EM PRUMADA DE ÁGUA - FORNECIMENTO E INSTALAÇÃO</t>
  </si>
  <si>
    <t>TE, PVC, SOLDÁVEL, DN 75MM, INSTALADO EM PRUMADA DE ÁGUA - FORNECIMENTO E INSTALAÇÃO</t>
  </si>
  <si>
    <t>DISJUNTOR MONOPOLAR TIPO DIN, CORRENTE NOMINAL DE 16A - FORNECIMENTO E INSTALAÇÃO</t>
  </si>
  <si>
    <t>DISJUNTOR TRIPOLAR TIPO DIN, CORRENTE NOMINAL DE 25A - FORNECIMENTO E INSTALAÇÃO</t>
  </si>
  <si>
    <t>DISJUNTOR MONOPOLAR TIPO DIN, CORRENTE NOMINAL DE 10A - FORNECIMENTO E INSTALAÇÃO</t>
  </si>
  <si>
    <t>TUBO DE AÇO GALVANIZADO COM COSTURA, CLASSE MÉDIA, DN 80 (3"), CONEXÃO ROSQUEADA, INSTALADO EM REDE DE ALIMENTAÇÃO PARA HIDRANTE - FORNECIMENTO E INSTALAÇÃO</t>
  </si>
  <si>
    <t>LIMPEZA FINAL DA OBRA</t>
  </si>
  <si>
    <t>MESTRE DE OBRAS COM ENCARGOS COMPLEMENTARES</t>
  </si>
  <si>
    <t>ENGENHEIRO CIVIL DE OBRA JUNIOR COM ENCARGOS COMPLEMENTARES</t>
  </si>
  <si>
    <t>08.01.526</t>
  </si>
  <si>
    <t>Suporte Extintor</t>
  </si>
  <si>
    <t>SINAPI 83635</t>
  </si>
  <si>
    <t>EXTINTOR INCENDIO TP PO QUIMICO 6KG - FORNECIMENTO E INSTALACAO</t>
  </si>
  <si>
    <t>Suporte Tripé para Extintor</t>
  </si>
  <si>
    <t>08.01.526.01</t>
  </si>
  <si>
    <t>SINAPI 1379</t>
  </si>
  <si>
    <t>CIMENTO PORTLAND COMPOSTO CP II-32</t>
  </si>
  <si>
    <t>SBC 003329</t>
  </si>
  <si>
    <t>SOLVENTE THINER 1001 (5 LITROS)</t>
  </si>
  <si>
    <t>SBC 008512</t>
  </si>
  <si>
    <t>VERNIZ SPARLACK MARITIMO</t>
  </si>
  <si>
    <t>GL</t>
  </si>
  <si>
    <t>Pintura com VERNIZ Epóxi em ESTRUTURA EM CONCRETO NA COR NATURAL, com duas demãos</t>
  </si>
  <si>
    <t>24.006.0001.S.CBR.DF</t>
  </si>
  <si>
    <t>Obs: composição do SBC 180063 utilizada como base</t>
  </si>
  <si>
    <t>OBS: composição do ORSE 12137 utilizada como base.</t>
  </si>
  <si>
    <t>OBS: composição do ORSE 11622 utilizada como base.</t>
  </si>
  <si>
    <t>OBS:composição do ORSE 8348 utilizada como base.</t>
  </si>
  <si>
    <t>OBS:composição do ORSE 11866 utilizada como base.</t>
  </si>
  <si>
    <t>OBS:composição do SEINFRA C2065 utilizada como base.</t>
  </si>
  <si>
    <t>OBS:composição do SINAPI 93668 utilizada como base.</t>
  </si>
  <si>
    <t>OBS:composição do CPOS 40.10.510 utilizada como base.</t>
  </si>
  <si>
    <t>OBS:composição do CPOS 40.10.080 utilizada como base.</t>
  </si>
  <si>
    <t>OBS:composição do CPOS 61.15.030 utilizada como base.</t>
  </si>
  <si>
    <t>OBS:composição do CPOS 40.11.240 utilizada como base.</t>
  </si>
  <si>
    <t>OBS:composição do CPOS 40.11.070 utilizada como base.</t>
  </si>
  <si>
    <t>OBS:composição do CPOS 40.12.210 utilizada como base.</t>
  </si>
  <si>
    <t>OBS:composição do ORSE 11436 utilizada como base.</t>
  </si>
  <si>
    <t>OBS:composição do CPOS 47.20.300 utilizada como base.</t>
  </si>
  <si>
    <t>OBS:composição do CPOS 47.11.111 utilizada como base.</t>
  </si>
  <si>
    <t>OBS:composição do ORSE 12136 utilizada como base.</t>
  </si>
  <si>
    <t>OBS:composição do SBC 058003 utilizada como base.</t>
  </si>
  <si>
    <t>OBS:composição do CPOS 50.05.490 utilizada como base.</t>
  </si>
  <si>
    <t>OBS:composição do SBC 055993 utilizada como base.</t>
  </si>
  <si>
    <t>OBS:composição do ORSE 10832 utilizada como base.</t>
  </si>
  <si>
    <t>15.003.0001.S.CBR.DF</t>
  </si>
  <si>
    <t>OBS:composição do CPOS 50.10.220 utilizada como base.</t>
  </si>
  <si>
    <t>ORSE 11097</t>
  </si>
  <si>
    <t>Suporte tripé para extintor cromado</t>
  </si>
  <si>
    <t>15.006.0011.S.CBR.DF</t>
  </si>
  <si>
    <t>04.02.102.11</t>
  </si>
  <si>
    <t xml:space="preserve">CPOS O.04.000.064608 </t>
  </si>
  <si>
    <t>Chave de fluxo de água com retardo eletrônico de 0 a 100 segundos, para tubulações com diâmetros de 1´ a 6´, funcionamento por palheta, conexão BSP</t>
  </si>
  <si>
    <t>PAVILHÃO ANÍSIO TEIXEIRA</t>
  </si>
  <si>
    <t>0S 03</t>
  </si>
  <si>
    <t>SINAPI 85184</t>
  </si>
  <si>
    <t>REMOÇÃO DE GRAMA EM PLACAS</t>
  </si>
  <si>
    <t>SINAPI 93186</t>
  </si>
  <si>
    <t>VERGA MOLDADA IN LOCO EM CONCRETO PARA JANELAS COM ATÉ 1,5 M DE VÃO</t>
  </si>
  <si>
    <t>SINAPI 93196</t>
  </si>
  <si>
    <t>CONTRAVERGA MOLDADA IN LOCO EM CONCRETO PARA VÃOS DE ATÉ 1,5 M DE COMPRIMENTO</t>
  </si>
  <si>
    <t>04.01.126.03</t>
  </si>
  <si>
    <t>04.01.126.04</t>
  </si>
  <si>
    <t>ESQV.000010</t>
  </si>
  <si>
    <t>PORTA DE FERRO DE ABRIR TIPO BARRA CHATA, COM REQUADRO E GUARNICAO COMPLETA - 60X210CM - PINTURA COM TINTA PROTETORA ACABAMENTO GRAFITE ESMALTE SOBRE SUPERFICIE METÁLICA, DUAS DEMÃOS</t>
  </si>
  <si>
    <t>SINAPI 85014</t>
  </si>
  <si>
    <t>SINAPI 95465</t>
  </si>
  <si>
    <t>PISO.000008</t>
  </si>
  <si>
    <t>PISO CIMENTADO TRACO 1:4 (CIMENTO E AREIA) COM ACABAMENTO LISO  ESPESSURA 2,0CM COM JUNTAS PLASTICAS DE DILATACAO E PREPARO MANUAL DA ARGAMASSA</t>
  </si>
  <si>
    <t>04.01.528.01</t>
  </si>
  <si>
    <t>SINAPI 87620</t>
  </si>
  <si>
    <t>REGULARIZACAO DE CONTRA-PISOS E OUTRAS SUPERFICIES - CONTRAPISO EM ARGAMASSA TRAÇO 1:4 (CIMENTO E AREIA), PREPARO MECÂNICO COM BETONEIRA 400 L, APLICADO EM ÁREAS SECAS SOBRE LAJE, ADERIDO, ESPESSURA 2CM</t>
  </si>
  <si>
    <t>SINAPI 87905</t>
  </si>
  <si>
    <t>SINAPI 87775</t>
  </si>
  <si>
    <t>SINAPI 88415</t>
  </si>
  <si>
    <t>APLICAÇÃO MANUAL DE FUNDO SELADOR ACRÍLICO EM PAREDES EXTERNAS DE CASAS.</t>
  </si>
  <si>
    <t>SINAPI 88483</t>
  </si>
  <si>
    <t>APLICAÇÃO MANUAL DE FUNDO SELADOR PVA EM PAREDES INTERNAS DE CASAS</t>
  </si>
  <si>
    <t>APLICAÇÃO MANUAL DE PINTURA COM TINTA LÁTEX ACRÍLICA EM PAREDES, DUAS DEMÃOS. - Cinza</t>
  </si>
  <si>
    <t>APLICAÇÃO MANUAL DE PINTURA COM TINTA LÁTEX PVA EM PAREDES, DUAS DEMÃOS - COR BRANCA</t>
  </si>
  <si>
    <t>10.002.0001.S.CBR.RJ</t>
  </si>
  <si>
    <t>Impermeabilização de Superfície com Manta asfáltica 3mm</t>
  </si>
  <si>
    <t>Argamassa de proteção mecânica e de cimento e areia traço 1:3, desempenada com espessura mínima de 3cm.</t>
  </si>
  <si>
    <t>PLACA INDICATIVA DAS ROTAS DE SAÍDA - SETA PARA DIREITA - PLACA EM PVC 2mm, ANTI CHAMAS. (DIMENSÃO 12,5X25,2cm)</t>
  </si>
  <si>
    <t>PLACA INDICATIVA DAS ROTAS DE SAÍDA - ACIMA DA PORTA - PLACA EM PVC 2mm, ANTI CHAMAS. (DIMENSÃO 12,5X25,2cm)</t>
  </si>
  <si>
    <t>PLACA INDICATIVA DAS ROTAS DE SAÍDA - PLACA AUXILIAR - PLACA EM PVC 2mm, ANTI CHAMAS. (DIMENSÃO 12,5X25,2cm)</t>
  </si>
  <si>
    <t>SINAPI 94800</t>
  </si>
  <si>
    <t>TORNEIRA DE BÓIA REAL, ROSCÁVEL, 2", FORNECIDA E INSTALADA EM RESERVAÇÃO DE ÁGUA</t>
  </si>
  <si>
    <t>16.011.0001.S.CBR.DF</t>
  </si>
  <si>
    <t>Fornecimento e Instalação de eletroduto corrugado (helicoidal) Ø 1.1/4" de PEAD (Polietileno de Alta Densidade - kanaflex) flexível, na cor preta, de seção circular, inclusive conexões.</t>
  </si>
  <si>
    <t>Fornecimento e instalação de Tampa cega Ø 3/4" para conduletes em aluminínio.</t>
  </si>
  <si>
    <t>Caixa de Passagem enterrada em concreto armado, enterrada, c/ tampa em ferro fundido, dimensões 40x40x40cm</t>
  </si>
  <si>
    <t>16.003.0003.S.CBR.DF</t>
  </si>
  <si>
    <t>Fornecimento e instalação de Tampa para caixa de derivação 4"x2" em PVC na cor cinza,  com 1 posto para tomada 2P+T 20A.  Ref.: Wetzel ou equivalentes técnicos.</t>
  </si>
  <si>
    <t>SINAPI 95468</t>
  </si>
  <si>
    <t>16.010.0002.S.CBR.DF</t>
  </si>
  <si>
    <t>16.010.0003.S.CBR.DF</t>
  </si>
  <si>
    <t>16.010.0004.S.CBR.DF</t>
  </si>
  <si>
    <t>ABRIGO PARA HIDRANTE, 75X45X17CM, COM REGISTRO GLOBO ANGULAR 45º 2.1/2", ADAPTADOR STORZ 2.1/2", MANGUEIRA DE INCÊNDIO 15M, REDUÇÃO 2.1/2X1.1/2" E ESGUICHO EM LATÃO 1.1/2" - FORNECIMENTO E INSTALAÇÃO</t>
  </si>
  <si>
    <t>ORSE 10445</t>
  </si>
  <si>
    <t>08.01.527</t>
  </si>
  <si>
    <t>08.01.527.01</t>
  </si>
  <si>
    <t>RESERVATÓRIO</t>
  </si>
  <si>
    <t>Fornecimento e Instalação Reservatório Metálico Tubular CT 40/8 - Capacidade: 40500L</t>
  </si>
  <si>
    <t>04.01.210.01</t>
  </si>
  <si>
    <t>04.01.210.02</t>
  </si>
  <si>
    <t>04.01.210.03</t>
  </si>
  <si>
    <t>SINAPI 73933/004</t>
  </si>
  <si>
    <t>PORTA DE FERRO DE ABRIR TIPO BARRA CHATA, COM REQUADRO E GUARNICAO COMPLETA</t>
  </si>
  <si>
    <t>PINTURA COM TINTA PROTETORA ACABAMENTO GRAFITE ESMALTE SOBRE SUPERFICIE METALICA, 2 DEMAOS</t>
  </si>
  <si>
    <t>SINAPI 370</t>
  </si>
  <si>
    <t>SINAPI 1106</t>
  </si>
  <si>
    <t>CAL HIDRATADA CH-I PARA ARGAMASSAS</t>
  </si>
  <si>
    <t>SINAPI 13284</t>
  </si>
  <si>
    <t>CIMENTO PORTLAND DE ALTO FORNO (AF) CP III-32</t>
  </si>
  <si>
    <t>SINAPI 4721</t>
  </si>
  <si>
    <t>PEDRA BRITADA N. 1 (9,5 a 19 MM) POSTO PEDREIRA/FORNECEDOR, SEM FRETE</t>
  </si>
  <si>
    <t>SINAPI 4718</t>
  </si>
  <si>
    <t>PEDRA BRITADA N. 2 (19 A 38 MM) POSTO PEDREIRA/FORNECEDOR, SEM FRETE</t>
  </si>
  <si>
    <t>SINAPI 4722</t>
  </si>
  <si>
    <t>PEDRA BRITADA N. 3 (38 A 50 MM) POSTO PEDREIRA/FORNECEDOR, SEM FRETE</t>
  </si>
  <si>
    <t xml:space="preserve">SINAPI 4460 </t>
  </si>
  <si>
    <t>SARRAFO DE MADEIRA NAO APARELHADA *2,5 X 10 CM, MACARANDUBA, ANGELIM OU EQUIVALENTE DA REGIAO</t>
  </si>
  <si>
    <t>SINAPI 6212</t>
  </si>
  <si>
    <t>TABUA DE MADEIRA NAO APARELHADA *2,5 X 30 CM (1 X 12 ") PINUS, MISTA OU EQUIVALENTE DA REGIAO</t>
  </si>
  <si>
    <t>SINAPI 33</t>
  </si>
  <si>
    <t>ACO CA-50, 8,0 MM, VERGALHAO</t>
  </si>
  <si>
    <t xml:space="preserve">SINAPI 650 </t>
  </si>
  <si>
    <t>BLOCO VEDACAO CONCRETO 9 X 19 X 39 CM (CLASSE C - NBR 6136)</t>
  </si>
  <si>
    <t>SINAPI 337</t>
  </si>
  <si>
    <t xml:space="preserve"> ARAME RECOZIDO 18 BWG, 1,25 MM (0,01 KG/M)</t>
  </si>
  <si>
    <t>SINAPI 2692</t>
  </si>
  <si>
    <t>DESMOLDANTE PROTETOR PARA FORMAS DE MADEIRA, DE BASE OLEOSA EMULSIONADA EM AGUA</t>
  </si>
  <si>
    <t>06.03.203</t>
  </si>
  <si>
    <t>SINAPI 90587</t>
  </si>
  <si>
    <t>SINAPI 90586</t>
  </si>
  <si>
    <t>CONCRETO USINADO BOMBEAVEL, CLASSE DE RESISTENCIA C25, COM BRITA 0 E 1, SLUMP = 100 +/- 20 MM, INCLUI SERVICO DE BOMBEAMENTO (NBR 8953)</t>
  </si>
  <si>
    <t>SINAPI  87301</t>
  </si>
  <si>
    <t>ARGAMASSA TRAÇO 1:4 (CIMENTO E AREIA MÉDIA) PARA CONTRAPISO, PREPARO MECÂNICO COM BETONEIRA 400 L</t>
  </si>
  <si>
    <t>SINAPI  88309</t>
  </si>
  <si>
    <t>SINAPI 3671</t>
  </si>
  <si>
    <t>JUNTA PLASTICA DE DILATACAO PARA PISOS, COR CINZA, 17 X 3 MM (ALTURA X ESPESSURA)</t>
  </si>
  <si>
    <t xml:space="preserve">MULTIMEMBRANAS ASFÁSTICAS  </t>
  </si>
  <si>
    <t>Impermeabilização de Superfície com Manta asfáltica aluminizada 3mm</t>
  </si>
  <si>
    <t>PRIMER PARA MANTA ASFALTICA A BASE DE ASFALTO MODIFICADO DILUIDO EM SOLVENTE, APLICACAO A FRIO</t>
  </si>
  <si>
    <t>Manta asfáltica aluminizada 3mm</t>
  </si>
  <si>
    <t>GAS DE COZINHA - GLP</t>
  </si>
  <si>
    <t>PLACA DE SINALIZACAO DE SEGURANCA CONTRA INCENDIO, FOTOLUMINESCENTE, RETANGULAR, *13 X 26* CM, EM PVC *2* MM ANTI-CHAMAS (SIMBOLOS, CORES E PICTOGRAMAS CONFORME NBR 13434)</t>
  </si>
  <si>
    <t xml:space="preserve">ORSE 9670 </t>
  </si>
  <si>
    <t>Fornecimento e instalação de pressostato 0 a 10 kgf/cm2</t>
  </si>
  <si>
    <t>SBC  052409</t>
  </si>
  <si>
    <t>TANQUE PRESSAO-CILINDRICO ACO CAPACIDADE 30 LITROS</t>
  </si>
  <si>
    <t>SINAPI 85120</t>
  </si>
  <si>
    <t>MANOMETRO 0 A 200 PSI (0 A 14 KGF/CM2), D = 50MM - FORNECIMENTO E COLOCACAO</t>
  </si>
  <si>
    <t>CPOS 47.20.300</t>
  </si>
  <si>
    <t>Chave de fluxo de água com retardo para tubulações com diâmetro nominal de 1" a 6" - conexão BSP</t>
  </si>
  <si>
    <t>REGISTRO DE GAVETA BRUTO, LATÃO, ROSCÁVEL, 2 1/2, INSTALADO EM RESERVAÇÃO DE ÁGUA DE EDIFICAÇÃO QUE POSSUA RESERVATÓRIO DE FIBRA/FIBROCIMENTO  FORNECIMENTO E INSTALAÇÃO</t>
  </si>
  <si>
    <t>SINAPI 94500</t>
  </si>
  <si>
    <t>REGISTRO DE GAVETA BRUTO, LATÃO, ROSCÁVEL, 3, INSTALADO EM RESERVAÇÃO DE ÁGUA DE EDIFICAÇÃO QUE POSSUA RESERVATÓRIO DE FIBRA/FIBROCIMENTO  FORNECIMENTO E INSTALAÇÃO</t>
  </si>
  <si>
    <t>SINAPI 73795/013</t>
  </si>
  <si>
    <t>VÁLVULA DE RETENÇÃO HORIZONTAL Ø 65MM (2.1/2") - FORNECIMENTO E INSTALAÇÃO</t>
  </si>
  <si>
    <t>BOMBA CENTRIFUGA MOTOR ELETRICO TRIFASICO 5HP, DIAMETRO DE SUCCAO X ELEVACAO 2" X 1 1/2", DIAMETRO DO ROTOR 155 MM, HM/Q: 40 M / 20,40 M3/H A 46 M / 9,20 M3/H</t>
  </si>
  <si>
    <t>Reservatório Metálico Tubular CT 40/8 - Capacidade: 40.500L</t>
  </si>
  <si>
    <t>SINAPI 93358</t>
  </si>
  <si>
    <t>ESCAVAÇÃO MANUAL DE VALA COM PROFUNDIDADE MENOR OU IGUAL A 1,30 M</t>
  </si>
  <si>
    <t>CAIXILHO FIXO, DE ALUMINIO, COM TELA DE METAL FIO 12 MALHA 3X3CM</t>
  </si>
  <si>
    <t>COBOGO CERAMICO (ELEMENTO VAZADO), 9X20X20CM, ASSENTADO COM ARGAMASSA TRACO 1:4 DE CIMENTO E AREIA</t>
  </si>
  <si>
    <t>SINAPI 88270</t>
  </si>
  <si>
    <t>IMPERMEABILIZADOR COM ENCARGOS COMPLEMENTARES</t>
  </si>
  <si>
    <t>IMPERMEABILIZAÇÃO DE SUPERFÍCIE COM EMULSÃO ASFÁLTICA, 2 DEMÃOS</t>
  </si>
  <si>
    <t>15.006.0004.S.CBR.DF</t>
  </si>
  <si>
    <t>05.01.513.01</t>
  </si>
  <si>
    <t>Fornecimento e Instalação de Bloco Autônomo de identificação saída de emergência, em LED VERDE alto brilho, face única, com a palavra SAÍDA,  com bateria Niquel-Cádmio e autonomia superior a 1 hora. Ref.: 01651 da Ilumac ou equivalentes técnicos.</t>
  </si>
  <si>
    <t>Fornecimento e Instalação para Acionador Manual Endereçável. Ref.: MCPE A da Global Fire ou equivalentes técnicos.</t>
  </si>
  <si>
    <t>Fornecimento e Instalação para Sinalizador AudioVisual Endereçável de parede. Ref.: VALKYRIE ASB da Global Fire ou equivalentes técnicos.</t>
  </si>
  <si>
    <t>Fornecimento e Instalação para Sinalizador Áudio Endereçável de parede. Ref.: VALKYRIE AS da Global Fire ou equivalentes técnicos.</t>
  </si>
  <si>
    <t>Fornecimento e Instalação de Cabo de cobre blindado com fita de poliester para alarme de incêndio 2x1,50 mm² e condutor dreno 0,5 mm². Ref: Tucano referência CAIP215 (2x1,5mm²) ou equivalentes técnicos.</t>
  </si>
  <si>
    <t>06.03.401</t>
  </si>
  <si>
    <t>06.03.501</t>
  </si>
  <si>
    <t>Fornecimento e Instalação de Tomada Redonda com haste longa 2P+T - 10A/250V - NBR 14136, Face Preta (ENERGIA COMUM). Ref: Pial Silentoque da Pial Legrand ou equivalentes técnicos</t>
  </si>
  <si>
    <t>06.01.504.01</t>
  </si>
  <si>
    <t>06.01.504.02</t>
  </si>
  <si>
    <t>Fornecimento e Instalação de terminal aéreo em aço galvanizado a fogo, com base horizontal com 2 furos, h=600mm, com acessórios para fixação. Ref.: TEL-2056 Termotécnica ou equivalentes técnicos.</t>
  </si>
  <si>
    <t>Fornecimento e Instalação de Terminal Tipo Compressão para cabo de #50mm² com dois furos. Ref.: TEL-5177 Termotécnica ou equivalentes técnicos.</t>
  </si>
  <si>
    <t>Fornecimento e Instalação de Terminal Tipo Compressão para cabo de #35mm² com um furo. Ref.: TEL-5135 Termotécnica ou equivalentes técnicos.</t>
  </si>
  <si>
    <t>Fornecimento e Instalação de Conector Cabo-Haste Estanhado Para Dois Cabos de Cobre 16-70mm² com grampo U, porcas e arruelas em Aço GF. Ref.: TEL-581 Termotécnica ou equivalentes técnicos.</t>
  </si>
  <si>
    <t>06.01.507</t>
  </si>
  <si>
    <t>Fornecimento e Instalação de Caixa de Inspeção em Polipropileno Preta Ø 300x400mm, com acessórios para fixação. Ref.: TEL-505 Termotécnica ou equivalentes técnicos.</t>
  </si>
  <si>
    <t>06.01.508</t>
  </si>
  <si>
    <t>Mastro</t>
  </si>
  <si>
    <t>Fornecimento e Instalação de Base em alumínio fundido para mastros Ø 2″ . Ref.: TEL-075 Termotécnica ou equivalentes técnicos.</t>
  </si>
  <si>
    <t>Fornecimento e Instalação de Mastros Simples 6 metros x Ø 2″ com redução para 3/4. Ref.: TEL-475 Termotécnica ou equivalentes técnicos.</t>
  </si>
  <si>
    <t>Fornecimento e Instalação de Conjuntos de Estais com Cordoalhas e Esticadores 2 metros cada Estais x Ø 2 . Ref.: TEL-410 Termotécnica ou equivalentes técnicos.</t>
  </si>
  <si>
    <t>Fornecimento e Instalação de Conjuntos de Estais com Cordoalhas e Esticadores 8 metros cada Estais x Ø 2″. Ref.: TEL-412 Termotécnica ou equivalentes técnicos.</t>
  </si>
  <si>
    <t>Fornecimento e Instalação de Abraçadeiras Guia para Mastros Simples para Duas Descidas Ø 2″. Ref.: TEL-370 Termotécnica ou equivalentes técnicos</t>
  </si>
  <si>
    <t>Fornecimento e Instalação de Abraçadeiras Guia para Mastros Reforçada para Duas Descidas Ø 2″. Ref.: TEL-370 Termotécnica ou equivalentes técnicos</t>
  </si>
  <si>
    <t>06.01.509</t>
  </si>
  <si>
    <t>Proteção contra surto</t>
  </si>
  <si>
    <t>Fornecimento e Instalação de Caixa de equalização c/ barramento de cobre, 9 terminais de pressão e dispositivo de proteção contra surto (DPS). Ref.: TEL-917 Equibox Compact - Classe 2 da Termotécnica ou equivalentes técnicos</t>
  </si>
  <si>
    <t>06.01.510</t>
  </si>
  <si>
    <t>Escavação e reaterro</t>
  </si>
  <si>
    <t>Serviço de Medição de resistência de aterramento com aparelho aferido, com apresentação de laudo e ART.</t>
  </si>
  <si>
    <t>06.01.511</t>
  </si>
  <si>
    <t>Medição</t>
  </si>
  <si>
    <t>OBS:composição do IOPES 151138 utilizada como base.</t>
  </si>
  <si>
    <t>SINAPI 00039247</t>
  </si>
  <si>
    <t>ELETRODUTODUTO PEAD FLEXIVEL PAREDE SIMPLES, CORRUGACAO HELICOIDAL, COR PRETA, SEM ROSCA, DE 1 1/4", PARA CABEAMENTO SUBTERRANEO (NBR 15715)</t>
  </si>
  <si>
    <t>OBS:composição do AGETOP 072390 utilizada como base.</t>
  </si>
  <si>
    <t>ORSE 3954</t>
  </si>
  <si>
    <t>Tampa cega 3/4" p/condulete em alumínio fundido</t>
  </si>
  <si>
    <t>AREIA MEDIA - POSTO JAZIDA/FORNECEDOR (RETIRADO NA JAZIDA, SEM TRANSPORTE)</t>
  </si>
  <si>
    <t>OBS:composição do AGETOP 072430 utilizada como base.</t>
  </si>
  <si>
    <t>Bloco Autônomo de identificação saída de emergência, em LED VERDE alto brilho, face única, com a palavra SAÍDA,  com bateria Niquel-Cádmio e autonomia superior a 1 hora. Ref.: 01651 da Ilumac ou equivalentes técnicos.</t>
  </si>
  <si>
    <t>Bloco Autônomo de identificação saída de emergência, em LED VERDE alto brilho , face única, com a palavra SAÍDA E SETA ,  com bateria Niquel-Cádmio e autonomia superior a 1 hora. Ref.: 01652 da Ilumac ou equivalentes técnicos.</t>
  </si>
  <si>
    <t>Bloco autônomo para iluminação de emergência LED 3W, autonomia superior a 4 horas. Ref.: BLA 102 da Engesul ou ILED40 da Ilumac ou equivalentes técnicos</t>
  </si>
  <si>
    <t>06.01.501.01</t>
  </si>
  <si>
    <t xml:space="preserve">CAPTOR TIPO FRANKLIN PARA SPDA - FORNECIMENTO E INSTALAÇÃO. </t>
  </si>
  <si>
    <t>SINAPI 96989</t>
  </si>
  <si>
    <t>Fornecimento e Instalação de Bloco Autônomo de identificação saída de emergência, em LED VERDE alto brilho , face única, com a palavra SAÍDA E SETA ,  com bateria Niquel-Cádmio e autonomia superior a 1 hora. Ref.: 01652 da Ilumac ou equivalentes técnicos.</t>
  </si>
  <si>
    <t>06.01.502.01</t>
  </si>
  <si>
    <t>CPOS P.19.000.092009</t>
  </si>
  <si>
    <t>Captor terminal aéreo h= 600mm,Ø 3/8´ galvanizado a fogo, ref. PRT-152A/156A/160A/164A Paratec,PK-0034/0083/0097/0177 Paraklin, TEL-040/050/051/052 Termotécnica</t>
  </si>
  <si>
    <t>OBS:composição do CPOS 42.01.098 utilizada como base.</t>
  </si>
  <si>
    <t>06.01.502.02</t>
  </si>
  <si>
    <t>06.01.502.03</t>
  </si>
  <si>
    <t>06.01.502.04</t>
  </si>
  <si>
    <t>18.003.0001.S.CBR.DF</t>
  </si>
  <si>
    <t>18.003.0002.S.CBR.DF</t>
  </si>
  <si>
    <t>18.003.0003.S.CBR.DF</t>
  </si>
  <si>
    <t>18.003.0004.S.CBR.DF</t>
  </si>
  <si>
    <t>TERMINAL A COMPRESSAO EM COBRE ESTANHADO 2 FUROS PARA CABO 50 MM2</t>
  </si>
  <si>
    <t>SETOP 99900.1.53</t>
  </si>
  <si>
    <t>OBS:composição do SETOP SPDA-TER-050 utilizada como base.</t>
  </si>
  <si>
    <t>SINAPI 00001577</t>
  </si>
  <si>
    <t>TERMINAL A COMPRESSAO EM COBRE ESTANHADO PARA CABO 35 MM2, 1 FURO E 1 COMPRESSAO, PARA PARAFUSO DE FIXACAO M8</t>
  </si>
  <si>
    <t>OBS:composição do SETOP SPDA-CON-025 utilizada como base.</t>
  </si>
  <si>
    <t>CONECTOR CABO-HASTE EM BRONZE NATURAL PARA DOIS CABOS DE COBRE DE 16-70 MM²</t>
  </si>
  <si>
    <t>SETOP 99900.1.35</t>
  </si>
  <si>
    <t>06.01.503.01</t>
  </si>
  <si>
    <t>06.01.503.02</t>
  </si>
  <si>
    <t>OBS:composição do IOPES 160326 utilizada como base.</t>
  </si>
  <si>
    <t xml:space="preserve">IOPES 026877 </t>
  </si>
  <si>
    <t xml:space="preserve">IOPES 026894 </t>
  </si>
  <si>
    <t xml:space="preserve">IOPES 048701 </t>
  </si>
  <si>
    <t>PARAFUSO AUTOATARRACHANTE DIM 4.2X32MM REF TEL5333</t>
  </si>
  <si>
    <t>BUCHA DE NYLON N.º6 REF.: TEL-5306</t>
  </si>
  <si>
    <t>BARRA CHATA EM ALUMINIO 7/8" X 1/8" X 3M (70MM2) TEL-711</t>
  </si>
  <si>
    <t>18.004.0001.S.CBR.DF</t>
  </si>
  <si>
    <t>18.004.0002.S.CBR.DF</t>
  </si>
  <si>
    <t xml:space="preserve">HASTE DE ATERRAMENTO 3/4 PARA SPDA - FORNECIMENTO E INSTALAÇÃO. </t>
  </si>
  <si>
    <t>SINAPI 96986</t>
  </si>
  <si>
    <t>CORDOALHA DE COBRE NU 35 MM², NÃO ENTERRADA, COM ISOLADOR - FORNECIMENTO E INSTALAÇÃO</t>
  </si>
  <si>
    <t>SINAPI 96973</t>
  </si>
  <si>
    <t>OBS:composição do SINAPI 96987 utilizada como base.</t>
  </si>
  <si>
    <t>SINAPI 00010956</t>
  </si>
  <si>
    <t>BASE PARA MASTRO DE PARA-RAIOS DIAMETRO NOMINAL 2"</t>
  </si>
  <si>
    <t>18.003.0005.S.CBR.DF</t>
  </si>
  <si>
    <t>06.01.507.01</t>
  </si>
  <si>
    <t>06.01.507.02</t>
  </si>
  <si>
    <t>06.01.507.03</t>
  </si>
  <si>
    <t>06.01.507.04</t>
  </si>
  <si>
    <t>06.01.507.05</t>
  </si>
  <si>
    <t>06.01.507.06</t>
  </si>
  <si>
    <t>CPOS P.19.000.042240</t>
  </si>
  <si>
    <t>Mastro simples galvanizado de 2´, Inclusive luva de redução, ref. 703 Paraklin ou equivalente</t>
  </si>
  <si>
    <t>OBS:composição do SINAPI 96988 utilizada como base.</t>
  </si>
  <si>
    <t>18.003.0006.S.CBR.DF</t>
  </si>
  <si>
    <t>IOPES 048784</t>
  </si>
  <si>
    <t>CONJ ESTAIAMENTO TIPO RIGIDO 2M CADA ESTAIS X 2" - TEL-453</t>
  </si>
  <si>
    <t>18.003.0007.S.CBR.DF</t>
  </si>
  <si>
    <t>18.003.0008.S.CBR.DF</t>
  </si>
  <si>
    <t>OBS:composição do SETOP SPDA-ABR-025 utilizada como base.</t>
  </si>
  <si>
    <t>SETOP 99900.1.41</t>
  </si>
  <si>
    <t>ABRAÇADEIRA GUIA PARA MASTROS SIMPLES PARA DUAS DESCIDA 2"</t>
  </si>
  <si>
    <t>18.003.0009.S.CBR.DF</t>
  </si>
  <si>
    <t>18.003.0010.S.CBR.DF</t>
  </si>
  <si>
    <t>06.01.508.01</t>
  </si>
  <si>
    <t>06.01.508.02</t>
  </si>
  <si>
    <t>18.004.0003.S.CBR.DF</t>
  </si>
  <si>
    <t>Caixa de Inspeção</t>
  </si>
  <si>
    <t>OBS:composição do SEDOP 170876 utilizada como base.</t>
  </si>
  <si>
    <t>SEDOP E00439</t>
  </si>
  <si>
    <t>Caixa de inspeção em polipropileno - 30x40cm</t>
  </si>
  <si>
    <t>TAMPAO FERRO DUCTIL B125 AKSESS 400 300x300mm 12,8kg</t>
  </si>
  <si>
    <t>OBS:composição do SBC 053347 utilizada como base.</t>
  </si>
  <si>
    <t>SBC 063720</t>
  </si>
  <si>
    <t>06.01.509.01</t>
  </si>
  <si>
    <t>OBS:composição do SUDECAP 11.92.17 utilizada como base.</t>
  </si>
  <si>
    <t>SUDECAP 74.51.16</t>
  </si>
  <si>
    <t>18.004.0004.S.CBR.DF</t>
  </si>
  <si>
    <t>06.01.510.01</t>
  </si>
  <si>
    <t>06.01.510.02</t>
  </si>
  <si>
    <t>06.01.510.03</t>
  </si>
  <si>
    <t>06.01.510.04</t>
  </si>
  <si>
    <t>REATERRO MANUAL APILOADO COM SOQUETE</t>
  </si>
  <si>
    <t>SINAPI 96995</t>
  </si>
  <si>
    <t>06.01.511.01</t>
  </si>
  <si>
    <t>Acionador Manual Endereçável. Ref.: MCPE A da Global Fire ou equivalentes técnicos.</t>
  </si>
  <si>
    <t>Central de Alarme de Incêndio com um laço. Ref.: J-NET-EN54-SC-001 da Global Fire ou equivalente ténicos.</t>
  </si>
  <si>
    <t>Sinalizador AudioVisual Endereçável de parede. Ref.: VALKYRIE ASB da Global Fire ou equivalentes técnicos.</t>
  </si>
  <si>
    <t>Sinalizador Áudio Endereçável de parede. Ref.: VALKYRIE AS da Global Fire ou equivalentes técnicos.</t>
  </si>
  <si>
    <t>SBC 000033</t>
  </si>
  <si>
    <t>TOMADA MONOBLOCO 2P+T/UNIVERSAL 15A LINHA TRI E PLACA</t>
  </si>
  <si>
    <t>OBS:composição do SBC 062006 utilizada como base.</t>
  </si>
  <si>
    <t>TUBO DE AÇO GALVANIZADO COM COSTURA, CLASSE MÉDIA, CONEXÃO ROSQUEADA, DN 20 (3/4"), INSTALADO EM RAMAIS E SUB-RAMAIS DE GÁS - FORNECIMENTO E INSTALAÇÃO</t>
  </si>
  <si>
    <t>08.01.201.03</t>
  </si>
  <si>
    <t>SINAPI 92688</t>
  </si>
  <si>
    <t>SINAPI 00013284</t>
  </si>
  <si>
    <t>SINAPI 72554</t>
  </si>
  <si>
    <t>EXTINTOR DE CO2 6KG - FORNECIMENTO E INSTALACAO</t>
  </si>
  <si>
    <t>OBS:composição do SINAPI 94480(com coeficientes ajustado) utilizada como base.</t>
  </si>
  <si>
    <t>OBS:composição do CPOS 48.03.138 utilizada como base.</t>
  </si>
  <si>
    <t>Fornecimento e Instalação de Chumbador J ᴓ 20 mm L=700 mm</t>
  </si>
  <si>
    <t>03.01.361.01</t>
  </si>
  <si>
    <t>03.01.362.01</t>
  </si>
  <si>
    <t>03.01.363.01</t>
  </si>
  <si>
    <t>03.01.362.02</t>
  </si>
  <si>
    <t>03.01.363.02</t>
  </si>
  <si>
    <t>03.01.363.03</t>
  </si>
  <si>
    <t>03.01.341.01</t>
  </si>
  <si>
    <t>03.01.342.01</t>
  </si>
  <si>
    <t>03.01.342.02</t>
  </si>
  <si>
    <t>03.01.342.03</t>
  </si>
  <si>
    <t>03.01.343.01</t>
  </si>
  <si>
    <t>03.01.343.02</t>
  </si>
  <si>
    <t>Cobertura</t>
  </si>
  <si>
    <t>03.02.122</t>
  </si>
  <si>
    <t>03.02.122.01</t>
  </si>
  <si>
    <t>03.02.122.01.01</t>
  </si>
  <si>
    <t>03.02.122.02</t>
  </si>
  <si>
    <t>03.02.122.03</t>
  </si>
  <si>
    <t>03.02.122.03.01</t>
  </si>
  <si>
    <t>03.02.122.02.01</t>
  </si>
  <si>
    <t>03.02.122.02.02</t>
  </si>
  <si>
    <t>03.02.122.02.03</t>
  </si>
  <si>
    <t>03.02.110</t>
  </si>
  <si>
    <t>03.02.110.01</t>
  </si>
  <si>
    <t>03.02.110.01.01</t>
  </si>
  <si>
    <t>03.02.110.02</t>
  </si>
  <si>
    <t>03.02.110.02.01</t>
  </si>
  <si>
    <t>03.02.110.02.02</t>
  </si>
  <si>
    <t>03.02.110.03</t>
  </si>
  <si>
    <t>03.02.110.03.01</t>
  </si>
  <si>
    <t>FABRICAÇÃO, MONTAGEM E DESMONTAGEM DE FÔRMA PARA SAPATA, EM MADEIRA SERRADA, E=25 MM, 4 UTILIZAÇÕES.</t>
  </si>
  <si>
    <t>ARMAÇÃO DE BLOCO, VIGA BALDRAME E SAPATA UTILIZANDO AÇO CA-60 DE 5 MM - MONTAGEM.</t>
  </si>
  <si>
    <t>ARMAÇÃO DE BLOCO, VIGA BALDRAME OU SAPATA UTILIZANDO AÇO CA-50 DE 10 MM - MONTAGEM</t>
  </si>
  <si>
    <t>LASTRO DE CONCRETO MAGRO, APLICADO EM BLOCOS DE COROAMENTO OU SAPATAS</t>
  </si>
  <si>
    <t>SINAPI 96616</t>
  </si>
  <si>
    <t>Obs: composição do SINAPI 98679 utilizada como base</t>
  </si>
  <si>
    <t>VIBRADOR DE IMERSÃO, DIÂMETRO DE PONTEIRA 45MM, MOTOR ELÉTRICO TRIFÁSICO POTÊNCIA DE 2 CV - CHP DIURNO.</t>
  </si>
  <si>
    <t>SINAPI 00001527</t>
  </si>
  <si>
    <t>VIBRADOR DE IMERSÃO, DIÂMETRO DE PONTEIRA 45MM, MOTOR ELÉTRICO TRIFÁSICO POTÊNCIA DE 2 CV - CHI DIURNO.</t>
  </si>
  <si>
    <t>CONCRETO</t>
  </si>
  <si>
    <t>FABRICAÇÃO, MONTAGEM E DESMONTAGEM DE FORMA PARA RADIER, EM MADEIRA SERRADA, 4 UTILIZAÇÕES.</t>
  </si>
  <si>
    <t>SINAPI 97086</t>
  </si>
  <si>
    <t xml:space="preserve">ARMAÇÃO DE BLOCO, VIGA BALDRAME OU SAPATA UTILIZANDO AÇO CA-50 DE 20 MM - MONTAGEM. </t>
  </si>
  <si>
    <t>SINAPI 96549</t>
  </si>
  <si>
    <t xml:space="preserve">ARMAÇÃO DE BLOCO, VIGA BALDRAME OU SAPATA UTILIZANDO AÇO CA-50 DE 8 MM - MONTAGEM. </t>
  </si>
  <si>
    <t>LASTRO DE CONCRETO MAGRO, APLICADO EM PISOS OU RADIERS</t>
  </si>
  <si>
    <t>SINAPI 96620</t>
  </si>
  <si>
    <t>OBS: composição do SINAPI 96558 utilizado como base.</t>
  </si>
  <si>
    <t xml:space="preserve">03.01.363 </t>
  </si>
  <si>
    <t>OBS: composição do SINAPI 97095 utilizado como base.</t>
  </si>
  <si>
    <t>GRAUTE FGK=20 MPA; TRAÇO 1:1,6:1,9 (CIMENTO/ AREIA GROSSA/ BRITA 0/ ADITIVO) - PREPARO MECÂNICO COM BETONEIRA 400 L</t>
  </si>
  <si>
    <t>SINAPI 90283</t>
  </si>
  <si>
    <t>MONTAGEM E DESMONTAGEM DE FÔRMA DE PILARES RETANGULARES E ESTRUTURAS SIMILARES COM ÁREA MÉDIA DAS SEÇÕES MENOR OU IGUAL A 0,25 M², PÉ-DIREITO SIMPLES, EM MADEIRA SERRADA, 4 UTILIZAÇÕES.</t>
  </si>
  <si>
    <t>SINAPI 92412</t>
  </si>
  <si>
    <t>SINAPI 92775</t>
  </si>
  <si>
    <t xml:space="preserve">ARMAÇÃO DE PILAR OU VIGA DE UMA ESTRUTURA CONVENCIONAL DE CONCRETO ARMADO EM UMA EDIFICAÇÃO TÉRREA OU SOBRADO UTILIZANDO AÇO CA-50 DE 10,0 MM - MONTAGEM. </t>
  </si>
  <si>
    <t xml:space="preserve">ARMAÇÃO DE PILAR OU VIGA DE UMA ESTRUTURA CONVENCIONAL DE CONCRETO ARMADO EM UMA EDIFICAÇÃO TÉRREA OU SOBRADO UTILIZANDO AÇO CA-60 DE 5,0 MM - MONTAGEM. </t>
  </si>
  <si>
    <t>SINAPI 92778</t>
  </si>
  <si>
    <t>CONCRETAGEM DE PILARES, FCK = 25 MPA, COM USO DE BALDES EM EDIFICAÇÃO COM SEÇÃO MÉDIA DE PILARES MENOR OU IGUAL A 0,25 M² - LANÇAMENTO, ADENSAMENTO E ACABAMENTO.</t>
  </si>
  <si>
    <t>SINAPI 92718</t>
  </si>
  <si>
    <t>FABRICAÇÃO, MONTAGEM E DESMONTAGEM DE FÔRMA PARA VIGA BALDRAME, EM MADEIRA SERRADA, E=25 MM, 4 UTILIZAÇÕES.</t>
  </si>
  <si>
    <t>SINAPI 96536</t>
  </si>
  <si>
    <t>Obs: composições do SINAPI 96557 utilizadas como base</t>
  </si>
  <si>
    <t>MONTAGEM E DESMONTAGEM DE FÔRMA DE VIGA, ESCORAMENTO COM PONTALETE DE MADEIRA, PÉ-DIREITO SIMPLES, EM MADEIRA SERRADA, 4 UTILIZAÇÕES</t>
  </si>
  <si>
    <t>SINAPI 92448</t>
  </si>
  <si>
    <t xml:space="preserve">ARMAÇÃO DE PILAR OU VIGA DE UMA ESTRUTURA CONVENCIONAL DE CONCRETO ARMADO EM UMA EDIFICAÇÃO TÉRREA OU SOBRADO UTILIZANDO AÇO CA-50 DE 8,0 MM - MONTAGEM. </t>
  </si>
  <si>
    <t>SINAPI 92777</t>
  </si>
  <si>
    <t>ARMAÇÃO DE BLOCO, VIGA BALDRAME OU SAPATA UTILIZANDO AÇO CA-50 DE 8 MM - MONTAGEM.</t>
  </si>
  <si>
    <t>ARMAÇÃO DE BLOCO, VIGA BALDRAME OU SAPATA UTILIZANDO AÇO CA-50 DE 10 MM - MONTAGEM.</t>
  </si>
  <si>
    <t>Obs: composições do SINAPI 92723 utilizadas como base</t>
  </si>
  <si>
    <t>04.002.0001.S.CBR.DF</t>
  </si>
  <si>
    <t>04.002.0002.S.CBR.DF</t>
  </si>
  <si>
    <t>04.002.0003.S.CBR.DF</t>
  </si>
  <si>
    <t>04.002.0004.S.CBR.DF</t>
  </si>
  <si>
    <t>SINAPI 92485</t>
  </si>
  <si>
    <t xml:space="preserve">ARMAÇÃO DE LAJE DE UMA ESTRUTURA CONVENCIONAL DE CONCRETO ARMADO EM UMA EDIFICAÇÃO TÉRREA OU SOBRADO UTILIZANDO AÇO CA-50 DE 6,3 MM - MONTAGEM. </t>
  </si>
  <si>
    <t>SINAPI 92785</t>
  </si>
  <si>
    <t>CONCRETAGEM DE EDIFICAÇÕES (PAREDES E LAJES) FEITAS COM SISTEMA DE FÔRMAS MANUSEÁVEIS COM CONCRETO USINADO AUTOADENSÁVEL, FCK 25 MPA, LANÇADO COM BOMBA LANÇA - LANÇAMENTO E ACABAMENTO.</t>
  </si>
  <si>
    <t>MONTAGEM E DESMONTAGEM DE FÔRMA DE LAJE MACIÇA COM ÁREA MÉDIA MENOR OU IGUAL A 20 M², PÉ-DIREITO SIMPLES, EM MADEIRA SERRADA, 4 UTILIZAÇÕES.</t>
  </si>
  <si>
    <t>SINAPI 99235</t>
  </si>
  <si>
    <t>Chumbador J ᴓ 20 mm L=700 mm</t>
  </si>
  <si>
    <t>Obs: composição do SINAPI 98546 utilizada como base</t>
  </si>
  <si>
    <t xml:space="preserve"> Conjunto de estais 2" para mastro d=2" (pára-raio)</t>
  </si>
  <si>
    <t>ORSE 9482</t>
  </si>
  <si>
    <t>CPOS P.23.000.043131</t>
  </si>
  <si>
    <t>Cabo de cobre flexivel de 2x1,5mm², encordoamento com isolação termoplástico PVC/E 105°C, classe 4, tensão de isolamento 600V, para sistema de detecção incêndio</t>
  </si>
  <si>
    <t>OBS:composição do CPOS 39.12.510 utilizada como base.</t>
  </si>
  <si>
    <t>ESPELHO / PLACA DE 1 POSTO 4" X 2", PARA INSTALACAO DE TOMADAS E INTERRUPTORES</t>
  </si>
  <si>
    <t>SINAPI 00038092</t>
  </si>
  <si>
    <t>60 DIAS</t>
  </si>
  <si>
    <t>03.01.370</t>
  </si>
  <si>
    <t>03.01.373.01</t>
  </si>
  <si>
    <t>ESCAVAÇÃO MANUAL PARA BLOCO DE COROAMENTO OU SAPATA, COM PREVISÃO DE FÔRMA</t>
  </si>
  <si>
    <t xml:space="preserve">ARMAÇÃO DE BLOCO, VIGA BALDRAME E SAPATA UTILIZANDO AÇO CA-60 DE 5 MM - MONTAGEM. </t>
  </si>
  <si>
    <t>SINAPI 00000511</t>
  </si>
  <si>
    <t>SINAPI 00011621</t>
  </si>
  <si>
    <t>SINAPI 00004226</t>
  </si>
  <si>
    <t>CUSTO UNITÁRIO(R$)</t>
  </si>
  <si>
    <t>CUSTO TOTAL (R$)</t>
  </si>
  <si>
    <t>Regularização das superfícies de cobertura com argamassa de cimento e areia média, traço 1:3 acabamento desempenado</t>
  </si>
  <si>
    <t xml:space="preserve">SINAPI 88316 </t>
  </si>
  <si>
    <t>SINAPI 00001379</t>
  </si>
  <si>
    <t>SINAPI 00007334</t>
  </si>
  <si>
    <t>ADITIVO ADESIVO LIQUIDO PARA ARGAMASSAS DE REVESTIMENTOS CIMENTICIOS</t>
  </si>
  <si>
    <t>10.002.0002.S.CBR.RJ</t>
  </si>
  <si>
    <t>Barra antipânico de sobrepor, com maçaneta e chave, com travamento vertical, para porta em vidro de 2 folhas</t>
  </si>
  <si>
    <t xml:space="preserve">CPOS H.01.000.031919 </t>
  </si>
  <si>
    <t>SELANTE ELASTICO MONOCOMPONENTE A BASE DE POLIURETANO PARA JUNTAS DIVERSAS</t>
  </si>
  <si>
    <t>SINAPI  00000142</t>
  </si>
  <si>
    <t>OBS: composição do CPOS 28.20.830 utilizada como base.</t>
  </si>
  <si>
    <t>TABELA 2018 CREA DF</t>
  </si>
  <si>
    <t xml:space="preserve">TAXA PARA OBRAS ACIMA DE R$15.000,01 </t>
  </si>
  <si>
    <t>18.004.0005.S.CBR.DF</t>
  </si>
  <si>
    <t>SINAPI 88504</t>
  </si>
  <si>
    <t>02.01.107.04</t>
  </si>
  <si>
    <t>02.01.107.05</t>
  </si>
  <si>
    <t>02.01.107.06</t>
  </si>
  <si>
    <t>SINAPI 00010775</t>
  </si>
  <si>
    <t>LOCACAO DE CONTAINER 2,30 X 6,00 M, ALT. 2,50 M, COM 1 SANITARIO, PARA ESCRITORIO, COMPLETO, SEM DIVISORIAS INTERNAS</t>
  </si>
  <si>
    <t>LOCACAO DE CONTAINER 2,30 X 6,00 M, ALT. 2,50 M, PARA SANITARIO, COM 4 BACIAS, 8 CHUVEIROS,1 LAVATORIO E 1 MICTORIO</t>
  </si>
  <si>
    <t xml:space="preserve">CAIXA D´AGUA EM POLIETILENO, 500 LITROS, COM ACESSÓRIOS </t>
  </si>
  <si>
    <t>SINAPI 00010778</t>
  </si>
  <si>
    <t>TUBO, PVC, SOLDÁVEL, DN 25MM, INSTALADO EM RAMAL DE DISTRIBUIÇÃO DE ÁGUA - FORNECIMENTO E INSTALAÇÃO. AF_12/2014</t>
  </si>
  <si>
    <t>TUBO PVC, SERIE NORMAL, ESGOTO PREDIAL, DN 100 MM, FORNECIDO E INSTALADO EM RAMAL DE DESCARGA OU RAMAL DE ESGOTO SANITÁRIO. AF_12/2014</t>
  </si>
  <si>
    <t>M3XKM</t>
  </si>
  <si>
    <t>SINAPI 97914</t>
  </si>
  <si>
    <t>Obs: composição do SINAPI 87735 utilizada como base</t>
  </si>
  <si>
    <t>ARGAMASSA TRAÇO 1:3 (CIMENTO E AREIA MÉDIA), PREPARO MECÂNICO COM BETONEIRA 400 L. AF_08/2014</t>
  </si>
  <si>
    <t>SINAPI 88628</t>
  </si>
  <si>
    <t>FECHADURA DE SOBREPOR EM FERRO PINTADO, COM MACANETA ALAVANCA, CHAVE GRANDE - COMPLETA</t>
  </si>
  <si>
    <t>SINAPI 00003082</t>
  </si>
  <si>
    <t>Obs: composições do SINAPI 73933/004, 73794/001 e CPOS 28.20090 utilizadas como base</t>
  </si>
  <si>
    <t>Arame tipo MIG, diâmetro de 0,80 a 1,20 mm</t>
  </si>
  <si>
    <t>Gás para soldagem tipo MIG, ref. Coogar 215 ou equivalente</t>
  </si>
  <si>
    <t>Locação máquinas de solda MIG/MAC, modelo TRR 3410 marca Bambozzi, (100% ciclo), para arame sólido/tubular 0,8 até 1,6mm, trifásicos, 220/380/440 V</t>
  </si>
  <si>
    <t>CPOS A.05.000.027014</t>
  </si>
  <si>
    <t>CPOS A.06.000.027013</t>
  </si>
  <si>
    <t>CPOS E.02.000.027011</t>
  </si>
  <si>
    <t>unxdia</t>
  </si>
  <si>
    <t>SINAPI 88315</t>
  </si>
  <si>
    <t>SERRALHEIRO COM ENCARGOS COMPLEMENTARES</t>
  </si>
  <si>
    <t>SINAPI 88251</t>
  </si>
  <si>
    <t>AUXILIAR DE SERRALHEIRO COM ENCARGOS COMPLEMENTARES</t>
  </si>
  <si>
    <t>ORSE  11473</t>
  </si>
  <si>
    <t>Gonzo latão externo 3/4" Gonzo latão externo 3/4"</t>
  </si>
  <si>
    <t>Suporte para extintor de parede</t>
  </si>
  <si>
    <t>08.01.526.02</t>
  </si>
  <si>
    <t>08.01.214</t>
  </si>
  <si>
    <t>Pintura de Tubulação de Incêndio</t>
  </si>
  <si>
    <t>08.01.214.01</t>
  </si>
  <si>
    <t>Suporte de parede para Extintor</t>
  </si>
  <si>
    <t>Mercado</t>
  </si>
  <si>
    <t>15.003.0002.S.CBR.DF</t>
  </si>
  <si>
    <t>PLANTIO DE GRAMA EM PLACAS. AF_05/2018</t>
  </si>
  <si>
    <t>03.01.373.02</t>
  </si>
  <si>
    <t>SINAPI 97083</t>
  </si>
  <si>
    <t>06.01.510.05</t>
  </si>
  <si>
    <t>COMPACTAÇÃO MECÂNICA DE SOLO PARA EXECUÇÃO DE RADIER, COM COMPACTADOR DE SOLOS A PERCUSSÃO. AF_09/2017</t>
  </si>
  <si>
    <t xml:space="preserve"> REGISTRO DE GAVETA BRUTO, LATÃO, ROSCÁVEL, 3, INSTALADO EM RESERVAÇÃO DE ÁGUA DE EDIFICAÇÃO QUE POSSUA RESERVATÓRIO DE FIBRA/FIBROCIMENTO  FORNECIMENTO E INSTALAÇÃO. AF_06/2016</t>
  </si>
  <si>
    <t xml:space="preserve"> JOELHO 90 GRAUS, PVC, SOLDÁVEL, DN 50MM</t>
  </si>
  <si>
    <t>JOELHO 45 GRAUS, PVC, SOLDÁVEL, DN 75MM,</t>
  </si>
  <si>
    <t>SINAPI 89515</t>
  </si>
  <si>
    <t>SINAPI 89501</t>
  </si>
  <si>
    <t>CHAPISCO - EXTERNO -  APLICADO EM ALVENARIA (COM PRESENÇA DE VÃOS) E ESTRUTURAS DE CONCRETO DE FACHADA, COM COLHER DE PEDREIRO. ARGAMASSA TRAÇO 1:3 COM PREPARO EM BETONEIRA 400L</t>
  </si>
  <si>
    <t>SINAPI 87529</t>
  </si>
  <si>
    <t>CHAPISCO - INTERNO -   CHAPISCO APLICADO EM ALVENARIAS E ESTRUTURAS DE CONCRETO INTERNAS, COM COLHER DE PEDREIRO. ARGAMASSA TRAÇO 1:3 COM PREPARO MANUAL. AF_06/2014</t>
  </si>
  <si>
    <t>PAREDE EXTERNA -  EMBOÇO OU MASSA ÚNICA EM ARGAMASSA TRAÇO 1:2:8, PREPARO MECÂNICO COM BETONEIRA 400 L, APLICADA MANUALMENTE EM PANOS DE FACHADA COM PRESENÇA DE VÃOS, ESPESSURA DE 25 MM. AF_06/2014</t>
  </si>
  <si>
    <t>PAREDES INTERNAS - MASSA ÚNICA, PARA RECEBIMENTO DE PINTURA, EM ARGAMASSA TRAÇO 1:2:8, PREPARO MECÂNICO COM BETONEIRA 400L, APLICADA MANUALMENTE EM FACES INTERNAS DE PAREDES, ESPESSURA DE 20MM, COM EXECUÇÃO DE TALISCAS. AF_06/2014</t>
  </si>
  <si>
    <t>32.003.0001.S.CBR.DF</t>
  </si>
  <si>
    <t>TOMADAS</t>
  </si>
  <si>
    <t>FORNECIMENTO E INSTALAÇÃO DE TOMADA DE SOBREPOR 10A/250V 2P+T</t>
  </si>
  <si>
    <t>SINAPI 00012147</t>
  </si>
  <si>
    <t>TOMADA 2P+T 10A, 250V, CONJUNTO MONTADO PARA SOBREPOR 4" X 2" (CAIXA + MODULO)</t>
  </si>
  <si>
    <t>OBS:composição do ORSE 9922 utilizada como base.</t>
  </si>
  <si>
    <t>16.008.0004.S.CBR.DF</t>
  </si>
  <si>
    <t>IMPERMEABILIZACAO DE ESTRUTURAS ENTERRADAS, COM TINTA ASFALTICA, DUAS DEMAOS.</t>
  </si>
  <si>
    <t>SINAPI 74106/001</t>
  </si>
  <si>
    <t>JUNTA DE DILATAÇÃO PREENCHIDA COM MASTIQUE ELÁSTICO</t>
  </si>
  <si>
    <t>04.01.532.03</t>
  </si>
  <si>
    <t>Obs: composição do SETOP PIS-JUN-005 utilizada como base</t>
  </si>
  <si>
    <t>MASTIQUE ELASTICO PARA JUNTA DE DILATAÇÃO</t>
  </si>
  <si>
    <t>SINAPI  88316</t>
  </si>
  <si>
    <t>SETOP 99900.3.26</t>
  </si>
  <si>
    <t>TB</t>
  </si>
  <si>
    <t>20.004.0001.S.CBR.DF</t>
  </si>
  <si>
    <t>SBC 048751</t>
  </si>
  <si>
    <t>CONSULTORIA TABELA ABCE ARQUITETO SENIOR</t>
  </si>
  <si>
    <t>OBS:composição do SBC 078016 utilizada como base.</t>
  </si>
  <si>
    <t xml:space="preserve"> EXECUÇÃO DE PASSEIO (CALÇADA) OU PISO DE CONCRETO COM CONCRETO MOLDADO IN LOCO, FEITO EM OBRA, ACABAMENTO CONVENCIONAL, ESPESSURA 12 CM, ARMADO. AF_07/2016</t>
  </si>
  <si>
    <t>SINAPI 94998</t>
  </si>
  <si>
    <t>CAIXA EQUALIZACAO 210X210X90mm COM 9 TERMINAIS PARA USO INTERNO</t>
  </si>
  <si>
    <t>SINAPI 00000738</t>
  </si>
  <si>
    <t>SINAPI 96521</t>
  </si>
  <si>
    <t>ESCAVAÇÃO MECANIZADA PARA BLOCO DE COROAMENTO OU SAPATA, COM PREVISÃO DE FÔRMA, COM RETROESCAVADEIRA. AF_06/2017</t>
  </si>
  <si>
    <t>03.01.373.03</t>
  </si>
  <si>
    <t>Bucha redução 3" para 2 1/2"</t>
  </si>
  <si>
    <t>08.01.215</t>
  </si>
  <si>
    <t>08.01.215.01</t>
  </si>
  <si>
    <t>08.01.202.01</t>
  </si>
  <si>
    <t>08.01.202.02</t>
  </si>
  <si>
    <t>08.01.202.03</t>
  </si>
  <si>
    <t>08.01.204.01</t>
  </si>
  <si>
    <t>08.01.207.01</t>
  </si>
  <si>
    <t>08.01.207.02</t>
  </si>
  <si>
    <t>08.01.207.03</t>
  </si>
  <si>
    <t>08.01.204.02</t>
  </si>
  <si>
    <t>15.010.0003.S.CBR.DF</t>
  </si>
  <si>
    <t>SEINFRA I6471</t>
  </si>
  <si>
    <t>CURVA EM AÇO GALV. D= 15 A 25mm (1/2") A (1")</t>
  </si>
  <si>
    <t>OBS:composição do SEINFRA C1016 utilizada como base.</t>
  </si>
  <si>
    <t>15.010.0002.S.CBR.DF</t>
  </si>
  <si>
    <t>OBS:composição do SEINFRA C1017 utilizada como base.</t>
  </si>
  <si>
    <t>CURVA AÇO GALV 2 1/2'' MACHO-FEMEA</t>
  </si>
  <si>
    <t>SEINFRA I0932</t>
  </si>
  <si>
    <t>PINTURA  COM FUNDO ANTICORROSIVO (1 DEMÃO) SOBRE SUPERFICIE METALICA</t>
  </si>
  <si>
    <t>08.01.216</t>
  </si>
  <si>
    <t>SINAPI 98397</t>
  </si>
  <si>
    <t>08.01.216.01</t>
  </si>
  <si>
    <t>Escavação e Reaterro</t>
  </si>
  <si>
    <t>08.01.527.02</t>
  </si>
  <si>
    <t>08.01.528</t>
  </si>
  <si>
    <t>08.01.528.01</t>
  </si>
  <si>
    <t>TÊ, EM FERRO GALVANIZADO, CONEXÃO ROSQUEADA, DN 65 (2 1/2"), INSTALADO EM REDE DE ALIMENTAÇÃO PARA HIDRANTE - FORNECIMENTO E INSTALAÇÃO. AF_12/2015</t>
  </si>
  <si>
    <t>SINAPI 92642</t>
  </si>
  <si>
    <t>SINAPI 92644</t>
  </si>
  <si>
    <t>OBS:composição do ORSE 967 utilizada como base.</t>
  </si>
  <si>
    <t>Bucha redução</t>
  </si>
  <si>
    <t>OBS:composição do CAERN 1140021 utilizada como base.</t>
  </si>
  <si>
    <t>FITA VEDA ROSCA EM ROLOS DE 18 MM X 25 M (L X C)</t>
  </si>
  <si>
    <t>SINAPI 00003143</t>
  </si>
  <si>
    <t>SINAPI 00000780</t>
  </si>
  <si>
    <t xml:space="preserve">BUCHA DE REDUCAO DE FERRO GALVANIZADO, COM ROSCA BSP, DE 3" X 2 1/2" </t>
  </si>
  <si>
    <t>15.010.0004.S.CBR.DF</t>
  </si>
  <si>
    <t>15.010.0005.S.CBR.DF</t>
  </si>
  <si>
    <t>15.010.0006.S.CBR.DF</t>
  </si>
  <si>
    <t>15.010.0007.S.CBR.DF</t>
  </si>
  <si>
    <t>OBS:composição do SBC 055734 utilizada como base.</t>
  </si>
  <si>
    <t>Bucha redução 2 1/2" para 1 1/2"</t>
  </si>
  <si>
    <t>OBS:composição do CAERN 1140049 utilizada como base.</t>
  </si>
  <si>
    <t>SINAPI 00000787</t>
  </si>
  <si>
    <t>BUCHA DE REDUCAO DE FERRO GALVANIZADO, COM ROSCA BSP, DE 2 1/2" X 1 1/2"</t>
  </si>
  <si>
    <t>ORSE  1252</t>
  </si>
  <si>
    <t xml:space="preserve"> Junção ferro galvanizado d=2 1/2"</t>
  </si>
  <si>
    <t>SINAPI 00001792</t>
  </si>
  <si>
    <t>Fornecimento e instalação Bucha redução 3" para 2 1/2"</t>
  </si>
  <si>
    <t>CURVA 90 GRAUS DE FERRO GALVANIZADO, COM ROSCA BSP FEMEA, DE 3"</t>
  </si>
  <si>
    <t>ISOLAMENTO DE OBRA COM TELA PLASTICA COM MALHA DE 5MM E ESTRUTURA DE MADEIRA PONTALETEADA</t>
  </si>
  <si>
    <t>SINAPI 85424</t>
  </si>
  <si>
    <t>02.01.401.02</t>
  </si>
  <si>
    <t>PLACAS DE EMERGÊNCIA (ABRIGO DE HIDRANTE E MANGUEIRA) - PLACA EM PVC 2mm, ANTI CHAMAS. (DIMENSÃO 20X20cm)</t>
  </si>
  <si>
    <t>PLACA INDICATIVA DAS ROTAS DE SAÍDA - SETA PARA ESQUERDA - PLACA EM PVC 2mm, ANTI CHAMAS. (DIMENSÃO 12,5X25,2cm)</t>
  </si>
  <si>
    <t>Fornecimento e instalação de CURVA  90º em aço galvanizado 3"</t>
  </si>
  <si>
    <t>Fornecimento e instalação de CURVA  90º em aço galvanizado 2 1/2"</t>
  </si>
  <si>
    <t>Fornecimento e instalação de CURVA  90º em aço galvanizado 3/4"</t>
  </si>
  <si>
    <t>TÊ, EM FERRO GALVANIZADO, CONEXÃO ROSQUEADA, DN 80 (3"), INSTALADO EM REDE DE ALIMENTAÇÃO PARA HIDRANTE - FORNECIMENTO E INSTALAÇÃO. AF_12/2015</t>
  </si>
  <si>
    <t>Fornecimento e instalação Bucha redução 2 1/2" para 1 1/2"</t>
  </si>
  <si>
    <t>Fornecimento e instalação Bucha redução 1 1/2" para 3/4"</t>
  </si>
  <si>
    <t>Bucha redução 1 1/2" para 3/4"</t>
  </si>
  <si>
    <t>BUCHA DE REDUCAO DE FERRO GALVANIZADO, COM ROSCA BSP, DE 1 1/2" X 3/4"</t>
  </si>
  <si>
    <t>SINAPI 00000767</t>
  </si>
  <si>
    <t>Junção 45º  em aço galvanizado  2 1/2"</t>
  </si>
  <si>
    <t>Fornecimento e instalação Junção 45º  em aço galvanizado 2 1/2"</t>
  </si>
  <si>
    <t>PINTURA ESMALTE BRILHANTE (2 DEMAOS) SOBRE SUPERFICIE METALICA, INCLUSIVE PROTECAO COM ZARCAO (1 DEMAO)</t>
  </si>
  <si>
    <t>PINTURA ANTICORROSIVA DE DUTO METÁLICO.</t>
  </si>
  <si>
    <t>Base preços - SINAPI -DF: Dezembro/2018; CPOS: Novembro/2018; SEDOP e FDE: Outubro/2018; ORSE: Setembro/2018; SUDECAP: Agosto:2018; SBC: Dezembro/2018  - Desonerado;</t>
  </si>
  <si>
    <t>TRANSPORTE COM CAMINHÃO BASCULANTE DE 6 M3, EM VIA URBANA PAVIMENTADA, DMT ATÉ 30 KM (UNIDADE: M3XKM).</t>
  </si>
  <si>
    <t>EXTINTOR INCENDIO AGUA-PRESSURIZADA 10L - FORNECIMENTO E INSTALACAO</t>
  </si>
  <si>
    <t>Fornecimento de Reservatório Metálico Tubular CT 40/8 - Capacidade: 40500L</t>
  </si>
  <si>
    <t>Instalação / içamento de Reservatório Metálico Tubular CT 40/8 - Capacidade: 40500L</t>
  </si>
  <si>
    <t>Reservatório</t>
  </si>
  <si>
    <t>08.01.528.02</t>
  </si>
  <si>
    <t>SINAPI 88277</t>
  </si>
  <si>
    <t>MONTADOR (TUBO AÇO/EQUIPAMENTOS) COM ENCARGOS COMPLEMENTARES</t>
  </si>
  <si>
    <t>SINAPI 88240</t>
  </si>
  <si>
    <t>AJUDANTE DE ESTRUTURA METÁLICA COM ENCARGOS COMPLEMENTARES</t>
  </si>
  <si>
    <t>SINAPI 93287</t>
  </si>
  <si>
    <t>GUINDASTE HIDRÁULICO AUTOPROPELIDO, COM LANÇA TELESCÓPICA 40 M, CAPACIDADE MÁXIMA 60 T, POTÊNCIA 260 KW - CHP DIURNO.</t>
  </si>
  <si>
    <t>SINAPI 93288</t>
  </si>
  <si>
    <t>GUINDASTE HIDRÁULICO AUTOPROPELIDO, COM LANÇA TELESCÓPICA 40 M, CAPACIDADE MÁXIMA 60 T, POTÊNCIA 260 KW - CHI DIURNO.</t>
  </si>
  <si>
    <t>OBS:composição própria criada para atender a demanda.</t>
  </si>
  <si>
    <t>13.005.0001.S.CBR.DF</t>
  </si>
  <si>
    <t>13.005.0002.S.CBR.DF</t>
  </si>
  <si>
    <t>SINAPI 00000016</t>
  </si>
  <si>
    <t>SABAO EM PO</t>
  </si>
  <si>
    <t>SINAPI 00038400</t>
  </si>
  <si>
    <t>VASSOURA 40 CM COM CABO</t>
  </si>
  <si>
    <t>OBS:composição do ORSE 2450 utilizada como base.</t>
  </si>
  <si>
    <t>02.001.0002.S.CBR.RJ</t>
  </si>
  <si>
    <t>FORNECIMENTO DE TAPUME DE CHAPA DE MADEIRA COMPENSADA, E= 6MM, COM PINTURA A CAL E REAPROVEITAMENTO DE 2X</t>
  </si>
  <si>
    <t>02.001.0003.S.CBR.RJ</t>
  </si>
  <si>
    <t>INSTALAÇÃO DE TAPUME DE CHAPA DE MADEIRA COMPENSADA, E= 6MM, COM PINTURA A CAL E REAPROVEITAMENTO DE 2X</t>
  </si>
  <si>
    <t>02.01.401.03</t>
  </si>
  <si>
    <t>OBS: itens de Mão de Obra da composição SINAPI 74220/001 utilizada como base.</t>
  </si>
  <si>
    <t>M²</t>
  </si>
  <si>
    <t>SINAPI 00001106</t>
  </si>
  <si>
    <t>SINAPI 00001351</t>
  </si>
  <si>
    <t xml:space="preserve"> CHAPA DE MADEIRA COMPENSADA RESINADA PARA FORMA DE CONCRETO, DE *2,2 X 1,1* M, E = 6 MM</t>
  </si>
  <si>
    <t>SINAPI 00004491</t>
  </si>
  <si>
    <t>PONTALETE DE MADEIRA NAO APARELHADA *7,5 X 7,5* CM (3 X 3 ") PINUS, MISTA OU EQUIVALENTE DA REGIAO</t>
  </si>
  <si>
    <t>SINAPI 00005061</t>
  </si>
  <si>
    <t>SINAPI 00005333</t>
  </si>
  <si>
    <t>OLEO DE LINHACA</t>
  </si>
  <si>
    <t>OBS: itens de Material da composição SINAPI 74220/001 utilizada como base.</t>
  </si>
  <si>
    <t>02.01.404.02</t>
  </si>
  <si>
    <t>FORNECIMENTO DE PLACA DE OBRA EM CHAPA DE ACO GALVANIZADO</t>
  </si>
  <si>
    <t>INSTALAÇÃO DE PLACA DE OBRA EM CHAPA DE ACO GALVANIZADO</t>
  </si>
  <si>
    <t>OBS: itens de Mão de Obra da composição SINAPI 74209/001 utilizada como base.</t>
  </si>
  <si>
    <t>OBS: itens de Material da composição SINAPI 74209/001 utilizada como base.</t>
  </si>
  <si>
    <t>CONCRETO MAGRO PARA LASTRO, TRAÇO 1:4,5:4,5 (CIMENTO/ AREIA MÉDIA/ BRITA 1) - PREPARO MECÂNICO COM BETONEIRA 400 L. AF_07/2016</t>
  </si>
  <si>
    <t>SINAPI 94962</t>
  </si>
  <si>
    <t>SINAPI 00004417</t>
  </si>
  <si>
    <t>SARRAFO DE MADEIRA NAO APARELHADA *2,5 X 7* CM, MACARANDUBA, ANGELIM OU EQUIVALENTE DA REGIAO</t>
  </si>
  <si>
    <t xml:space="preserve"> PONTALETE DE MADEIRA NAO APARELHADA *7,5 X 7,5* CM (3 X 3 ") PINUS, MISTA OU EQUIVALENTE DA REGIAO</t>
  </si>
  <si>
    <t>SINAPI 00004813</t>
  </si>
  <si>
    <t>PLACA DE OBRA (PARA CONSTRUCAO CIVIL) EM CHAPA GALVANIZADA *N. 22*, DE *2,0 X 1,125* M</t>
  </si>
  <si>
    <t>PREGO DE ACO POLIDO COM CABECA 18 X 30 (2 3/4 X 10)</t>
  </si>
  <si>
    <t>SINAPI 00005075</t>
  </si>
  <si>
    <t>02.001.0004.S.CBR.RJ</t>
  </si>
  <si>
    <t>02.001.0005.S.CBR.RJ</t>
  </si>
  <si>
    <t>Fornecimento de Barra antipânico de sobrepor com maçaneta e chave, para porta dupla em vidro</t>
  </si>
  <si>
    <t>Instalação de Barra antipânico de sobrepor com maçaneta e chave, para porta dupla em vidro</t>
  </si>
  <si>
    <t>FORNECIMENTO DE CONDULETE DE ALUMÍNIO, TIPO X, PARA ELETRODUTO DE AÇO GALVANIZADO DN 20 MM (3/4''), APARENTE</t>
  </si>
  <si>
    <t>INSTALAÇÃO DE CONDULETE DE ALUMÍNIO, TIPO X, PARA ELETRODUTO DE AÇO GALVANIZADO DN 20 MM (3/4''), APARENTE</t>
  </si>
  <si>
    <t>OBS:composição do SINAPI 95801 utilizada como base.</t>
  </si>
  <si>
    <t>16.003.0004.S.CBR.DF</t>
  </si>
  <si>
    <t xml:space="preserve">SINAPI 00002580 </t>
  </si>
  <si>
    <t>CONDULETE DE ALUMINIO TIPO X, PARA ELETRODUTO ROSCAVEL DE 3/4", COM TAMPA CEGA</t>
  </si>
  <si>
    <t>BUCHA DE NYLON SEM ABA S6, COM PARAFUSO DE 4,20 X 40 MM EM ACO ZINCADO COM ROSCA SOBERBA, CABECA CHATA E FENDA PHILLIPS</t>
  </si>
  <si>
    <t>SINAPI 00011950</t>
  </si>
  <si>
    <t>Instalação de Bloco autônomo para iluminação de emergência LED 3W, autonomia superior a 4 horas. Ref.: BLA 102 da Engesul ou ILED40 da Ilumac ou equivalentes técnicos</t>
  </si>
  <si>
    <t>Fornecimento de Bloco autônomo para iluminação de emergência LED 3W, autonomia superior a 4 horas. Ref.: BLA 102 da Engesul ou ILED40 da Ilumac ou equivalentes técnicos</t>
  </si>
  <si>
    <t>FORNECIMENTO DE ELETRODUTO DE AÇO GALVANIZADO, CLASSE LEVE, DN 20 MM (3/4), APARENTE, INSTALADO EM TETO</t>
  </si>
  <si>
    <t>INSTALAÇÃO DE ELETRODUTO DE AÇO GALVANIZADO, CLASSE LEVE, DN 20 MM (3/4), APARENTE, INSTALADO EM TETO</t>
  </si>
  <si>
    <t>OBS: composição do SINAPI 95745  utilizada como base.</t>
  </si>
  <si>
    <t>ELETRODUTO EM ACO GALVANIZADO ELETROLITICO, LEVE, DIAMETRO 3/4", PAREDE DE 0,90 MM</t>
  </si>
  <si>
    <t>SINAPI 00021128</t>
  </si>
  <si>
    <t>FIXAÇÃO DE TUBOS HORIZONTAIS DE PVC, CPVC OU COBRE DIÂMETROS MENORES OU IGUAIS A 40 MM OU ELETROCALHAS ATÉ 150MM DE LARGURA, COM ABRAÇADEIRA METÁLICA RÍGIDA TIPO D 1/2, FIXADA EM PERFILADO EM LAJE</t>
  </si>
  <si>
    <t>SINAPI 91170</t>
  </si>
  <si>
    <t>SINAPI 95753</t>
  </si>
  <si>
    <t xml:space="preserve">LUVA DE EMENDA PARA ELETRODUTO, AÇO GALVANIZADO, DN 20 MM (3/4 ), APARENTE, INSTALADA EM TETO - FORNECIMENTO E INSTALAÇÃO. </t>
  </si>
  <si>
    <t>16.011.0002.S.CBR.DF</t>
  </si>
  <si>
    <t>16.011.0003.S.CBR.DF</t>
  </si>
  <si>
    <t>Fornecimento de Barra Chata de Alumínio de 7/8"x1/8"x3m com furos, com acessórios para fixação. Ref.: TEL-771 Termotécnica ou equivalentes técnicos.</t>
  </si>
  <si>
    <t>Instalação de Barra Chata de Alumínio de 7/8"x1/8"x3m com furos, com acessórios para fixação. Ref.: TEL-771 Termotécnica ou equivalentes técnicos.</t>
  </si>
  <si>
    <t>06.01.503.03</t>
  </si>
  <si>
    <t>06.01.504.03</t>
  </si>
  <si>
    <t>FORNECIMENTO DE CORDOALHA DE COBRE NU 50 MM², ENTERRADA, SEM ISOLADOR</t>
  </si>
  <si>
    <t>INSTALAÇÃO DE CORDOALHA DE COBRE NU 50 MM², ENTERRADA, SEM ISOLADOR</t>
  </si>
  <si>
    <t>OBS:composição do SINAPI 96977 utilizada como base.</t>
  </si>
  <si>
    <t>CABO DE COBRE NU 50 MM2 MEIO-DURO</t>
  </si>
  <si>
    <t>SINAPI 00000867</t>
  </si>
  <si>
    <t>18.001.0001.S.CBR.DF</t>
  </si>
  <si>
    <t>18.001.0002.S.CBR.DF</t>
  </si>
  <si>
    <t>08.01.519.02</t>
  </si>
  <si>
    <t xml:space="preserve">Instalação de Conjunto de bomba Hidráulica com 02 bombas centrífugas, 01 pressostato, 01 tanque de pressão, 01 manômetro, 01 chava de fluxo, 02 registros gaveta 2.1/2" e 3" e 02 válvula de retenção 2.1/2". </t>
  </si>
  <si>
    <t xml:space="preserve">fornecimento de Conjunto de bomba Hidráulica com 02 bombas centrífugas, 01 pressostato, 01 tanque de pressão, 01 manômetro, 01 chava de fluxo, 02 registros gaveta 2.1/2" e 3" e 02 válvula de retenção 2.1/2". </t>
  </si>
  <si>
    <t xml:space="preserve">fornecimento de Conjunto de bomba Hidráulica com 02 bombas centrífugas (Q=26,4m3/h, Hman= 35mca, Potência: 6cv, 01 pressostato, 01 tanque de pressão, 01 manômetro, 01 chava de fluxo, 02 registros gaveta 2.1/2" e 3" e 02 válvula de retenção 2.1/2". </t>
  </si>
  <si>
    <t xml:space="preserve">Instalação de Conjunto de bomba Hidráulica com 02 bombas centrífugas (Q=26,4m3/h, Hman= 35mca, Potência: 6cv, 01 pressostato, 01 tanque de pressão, 01 manômetro, 01 chava de fluxo, 02 registros gaveta 2.1/2" e 3" e 02 válvula de retenção 2.1/2". </t>
  </si>
  <si>
    <t>06.03.102</t>
  </si>
  <si>
    <t>Fornecimento de Central de Alarme de Incêndio com um laço. Ref.: J-NET-EN54-SC-001 da Global Fire ou equivalente ténicos.</t>
  </si>
  <si>
    <t>Instalação de Central de Alarme de Incêndio com um laço. Ref.: J-NET-EN54-SC-001 da Global Fire ou equivalente ténicos.</t>
  </si>
  <si>
    <t>FORNECIMENTO DE CABO DE COBRE FLEXÍVEL ISOLADO, 2,5 MM², ANTI-CHAMA 450/750 V, PARA CIRCUITOS TERMINAIS</t>
  </si>
  <si>
    <t>INSTALAÇÃO DE CABO DE COBRE FLEXÍVEL ISOLADO, 2,5 MM², ANTI-CHAMA 450/750 V, PARA CIRCUITOS TERMINAIS</t>
  </si>
  <si>
    <t>OBS:composição do SINAPI 91926 utilizada como base.</t>
  </si>
  <si>
    <t>SINAPI 00001014</t>
  </si>
  <si>
    <t>CABO DE COBRE, FLEXIVEL, CLASSE 4 OU 5, ISOLACAO EM PVC/A, ANTICHAMA BWF-B, 1 CONDUTOR, 450/750 V, SECAO NOMINAL 2,5 MM2</t>
  </si>
  <si>
    <t>SINAPI 00021127</t>
  </si>
  <si>
    <t>FITA ISOLANTE ADESIVA ANTICHAMA, USO ATE 750 V, EM ROLO DE 19 MM X 5 M</t>
  </si>
  <si>
    <t>16.006.0007.S.CBR.DF</t>
  </si>
  <si>
    <t>06.01.508.03</t>
  </si>
  <si>
    <t>Fornecimento de Tampa em Ferro Fundido Ø300mm Aba Larga para caixa de inspeção, com acessórios para fixação Ref.: TEL-506 Termotécnica ou equivalentes técnicos.</t>
  </si>
  <si>
    <t>Instalação de Tampa em Ferro Fundido Ø300mm Aba Larga para caixa de inspeção, com acessórios para fixação Ref.: TEL-506 Termotécnica ou equivalentes técnicos.</t>
  </si>
  <si>
    <t>08.01.201.04</t>
  </si>
  <si>
    <t>FORNECIMENTO DE TUBO DE AÇO GALVANIZADO COM COSTURA, CLASSE MÉDIA, DN 65 (2 1/2"), CONEXÃO ROSQUEADA, INSTALADO EM REDE DE ALIMENTAÇÃO PARA HIDRANTE</t>
  </si>
  <si>
    <t>INSTALAÇÃO DE TUBO DE AÇO GALVANIZADO COM COSTURA, CLASSE MÉDIA, DN 65 (2 1/2"), CONEXÃO ROSQUEADA, INSTALADO EM REDE DE ALIMENTAÇÃO PARA HIDRANTE</t>
  </si>
  <si>
    <t>OBS:composição do SINAPI 92367 utilizada como base.</t>
  </si>
  <si>
    <t>TUBO ACO GALVANIZADO COM COSTURA, CLASSE MEDIA, DN 2.1/2", E = *3,65* MM, PESO *6,51* KG/M (NBR 5580)</t>
  </si>
  <si>
    <t>SINAPI 00007701</t>
  </si>
  <si>
    <t>03.02.131.01</t>
  </si>
  <si>
    <t>15.004.0002.S.CBR.DF</t>
  </si>
  <si>
    <t>12.00.000</t>
  </si>
  <si>
    <t>LIGAÇÃO DEFINITIVA</t>
  </si>
  <si>
    <t xml:space="preserve">12.01.000 </t>
  </si>
  <si>
    <t>ÁGUA FRIA</t>
  </si>
  <si>
    <t>12.01.201.04</t>
  </si>
  <si>
    <t>SINAPI 94711</t>
  </si>
  <si>
    <t>SINAPI 94662</t>
  </si>
  <si>
    <t>SINAPI 94665</t>
  </si>
  <si>
    <t>SINAPI 89605</t>
  </si>
  <si>
    <t>SINAPI 94665 MOD</t>
  </si>
  <si>
    <t>Tubo de PVC soldável, DN 50mm, para água fria, fornecimento e instalação</t>
  </si>
  <si>
    <t>Tubo de PVC soldável, DN 60mm, para água fria, fornecimento e instalação</t>
  </si>
  <si>
    <t>Adaptador com flange livre, PVC soldável, DN 50mm x 1 1/2", instalado em reservação de água de edificação, fornecimento e instalação</t>
  </si>
  <si>
    <t>Adaptador curto com bolsa e rosca para registro, PVC soldável, DN 50mm - 1 1/2", fornecimento e instalação</t>
  </si>
  <si>
    <t>Joelho 90 graus, PVC, soldável, DN 50 mm- fornecimento e instalação</t>
  </si>
  <si>
    <t>Luva de PVC soldável, DN 60 mm- fornecimento e instalação</t>
  </si>
  <si>
    <t>Luva de redução soldável, DN 60 x 50 mm- fornecimento e instalação</t>
  </si>
  <si>
    <t>Luva de PVC roscável, DN 1 1/2 mm- fornecimento e instalação</t>
  </si>
  <si>
    <t>Tê de PVC soldável, DN 60mm, fornecimento e instalação</t>
  </si>
  <si>
    <t>unidade</t>
  </si>
  <si>
    <t xml:space="preserve">12.01.500 </t>
  </si>
  <si>
    <t>SINAPI 94795</t>
  </si>
  <si>
    <t>Torneira de bóia real, roscável, 1/2", fornecida e instalada em reservação de água</t>
  </si>
  <si>
    <t>SINAPI 94497</t>
  </si>
  <si>
    <t>Registro de gaveta bruto, latão, roscável 1 1/2, instaladao em reservação de água - fornecimento e instalação</t>
  </si>
  <si>
    <t>12.03.900</t>
  </si>
  <si>
    <t>10.03.901</t>
  </si>
  <si>
    <t>SINAPI 74166/MOD</t>
  </si>
  <si>
    <t>Caixa de inspeção em concreto pré moldado DN40 cm com tampa H= 60 cm- fornecimento e instalação</t>
  </si>
  <si>
    <t>10.03.903</t>
  </si>
  <si>
    <t>Escavação manual de valas para caixas de areia</t>
  </si>
  <si>
    <t>m3</t>
  </si>
  <si>
    <t>10.03.905</t>
  </si>
  <si>
    <t>Reaterro manual apiloado com soquete</t>
  </si>
  <si>
    <t>10.03.906</t>
  </si>
  <si>
    <t>SINAPI 94103</t>
  </si>
  <si>
    <t>Lastro de vala (fundo da caixa) com preparo de fundo, largura menor 1,5m, com camada de brita, laçamento manual, em local com nível baixo de interferência</t>
  </si>
  <si>
    <t>SINAPI 3878</t>
  </si>
  <si>
    <t xml:space="preserve">LUVA PVC, ROSCAVEL, 1 1/2",  AGUA FRIA PREDIAL                    </t>
  </si>
  <si>
    <t>UNI</t>
  </si>
  <si>
    <t xml:space="preserve">AREIA MEDIA - POSTO JAZIDA/FORNECEDOR (RETIRADO NA JAZIDA, SEM TRANSPORTE)                          </t>
  </si>
  <si>
    <t>M3</t>
  </si>
  <si>
    <t xml:space="preserve">CIMENTO PORTLAND COMPOSTO CP II-32                            </t>
  </si>
  <si>
    <t>SINAPI 3278</t>
  </si>
  <si>
    <t xml:space="preserve">CAIXA INSPECAO, CONCRETO PRE MOLDADO, CIRCULAR, COM TAMPA, D = 40* CM                   </t>
  </si>
  <si>
    <t>UM</t>
  </si>
  <si>
    <t xml:space="preserve">AUXILIAR DE ENCANADOR OU BOMBEIRO HIDRÁULICO COM ENCARGOS COMPLEMENTARES              </t>
  </si>
  <si>
    <t xml:space="preserve">ENCANADOR OU BOMBEIRO HIDRÁULICO COM ENCARGOS COMPLEMENTARES                  </t>
  </si>
  <si>
    <t>29/08/2019</t>
  </si>
  <si>
    <t>R04</t>
  </si>
  <si>
    <t xml:space="preserve"> </t>
  </si>
  <si>
    <t>À UNIVERSIDADE DE BRASÍLIA – UnB SECRETARIA DE INFRAESTRUTURA – INFRA/UnB</t>
  </si>
  <si>
    <t>REF.: Regime Diferenciado de Contratação N.º 009/2019 – INFRA/UnB</t>
  </si>
  <si>
    <t>Prezados Senhores,</t>
  </si>
  <si>
    <t xml:space="preserve">Apresentamos nossa proposta de preços, para execução, no regime de empreitada por preço global, da obra de reforma do Pavilhão Anísio Teixeira – PAT – para adequação às normas vigentes do CBMDF, localizado no Campus Universitário Darcy Ribeiro, da Universidade de Brasília, em BrasíliaDF, relava à Regime Diferenciado de Contratação Nº 009/2019 – INFRA/UnB. </t>
  </si>
  <si>
    <t>Nesta oportunidade, declaramos que:</t>
  </si>
  <si>
    <t>Informamos, outrossim, que estamos encaminhando em anexo os seguintes elementos, devidamente assinados por representante legal e por engenheiro ou arquiteto ou proﬁssional habilitado:</t>
  </si>
  <si>
    <t>3. Concordamos com a adequação do projeto que integra este Edital e que as alterações contratuais sob alegação de falhas ou omissões em qualquer das peças, orçamentos, plantas, especiﬁcações, memoriais e estudos técnicos preliminares do projeto não poderão ultrapassar, no seu conjunto, 10% (dez por cento) do valor do contrato (Decreto 7.581/2011, §4, inciso III, art. 42);</t>
  </si>
  <si>
    <t>8. Caso a licitante seja a vencedora do certame, o pagamento deverá ser efetuado através da seguinte conta:</t>
  </si>
  <si>
    <t>Dados Bancários: C/C n.° 800715-2, Ag: 1004-9 - Banco do Brasil</t>
  </si>
  <si>
    <t xml:space="preserve">1. Planilha Orçamentária com preços unitários e totais para execução dos serviços, expressos em Reais, com BDI incluso no preço total, preenchida e assinada, em papel e em CD-ROM; </t>
  </si>
  <si>
    <t>2. Detalhamento dos itens que compõem o BDI declarado, observando o disposto no subitem 13.2.1;</t>
  </si>
  <si>
    <t>3. Detalhamento da composição dos encargos sociais e as composições analícas de custo unitário dos itens de serviços constantes da planilha orçamentária;</t>
  </si>
  <si>
    <t>4. Cronograma Físico–Financeiro de execução, dentro do prazo estipulado pela ﬁrma, organizado por etapas e por itens.</t>
  </si>
  <si>
    <t xml:space="preserve">Atenciosamente, </t>
  </si>
  <si>
    <t>CARTA PROPOSTA</t>
  </si>
  <si>
    <t>2. O levantamento dos quantitativos de serviços foi elaborado de acordo com os projetos e especiﬁcações fornecidas no presente Edital, responsabilizando-nos pela total execução das obras pelo preço global apresentado, inclusive quanto a esclarecimentos divulgados na forma deﬁnida no subitem 1.1 deste Edital;</t>
  </si>
  <si>
    <t xml:space="preserve"> 4. Em nossos preços propostos estão incluídos todos os custos diretos e indiretos para perfeita execução dos serviços, inclusive das despesas com materiais e/ou equipamentos, ferramentas, fretes, ensaios e controles tecnológicos, transportes, carga, descarga, armazenagem, vigilância, logísca, manutenção, conservação, instalação, supervisão, gerenciamento, operação, processamento, tratamento, combusveis, despesas junto a concessionárias públicos (água, energia, gás, telefone, esgoto), mão de obra especializada ou não, seguros em geral, garantias, encargos ﬁnanceiros, riscos, encargos da Legislação Social Trabalhista, Previdenciária, da Infortunísca do Trabalho e responsabilidade civil por qualquer dano causado a terceiros ou dispêndios resultantes de tributos, taxas, emolumentos, multas, regulamentos e posturas municipais, estaduais e federais, enﬁm, tudo o que for necessário para a execução total e completa dos serviços, bem como o seu lucro, conforme especiﬁcações constantes do Edital, sem que caiba, em qualquer caso, qualquer po de pleito ao contratante com a alegação de que alguma parcela do custo foi omida. </t>
  </si>
  <si>
    <r>
      <t xml:space="preserve">5. O preço global constante do nosso orçamento para a execução das obras relativas ao presente edital é de R$ </t>
    </r>
    <r>
      <rPr>
        <b/>
        <sz val="11"/>
        <color indexed="8"/>
        <rFont val="Trebuchet MS"/>
        <family val="2"/>
      </rPr>
      <t>260.000,00 (Duzentos e sessenta mil reais)</t>
    </r>
    <r>
      <rPr>
        <sz val="11"/>
        <color indexed="8"/>
        <rFont val="Trebuchet MS"/>
        <family val="2"/>
      </rPr>
      <t xml:space="preserve">; </t>
    </r>
  </si>
  <si>
    <t>Brasília/DF, 30 de setembro de 2019.</t>
  </si>
  <si>
    <r>
      <t xml:space="preserve">7. O prazo de execução integral das obras é de </t>
    </r>
    <r>
      <rPr>
        <b/>
        <sz val="11"/>
        <color indexed="8"/>
        <rFont val="Trebuchet MS"/>
        <family val="2"/>
      </rPr>
      <t>60 (Sessenta) dias</t>
    </r>
    <r>
      <rPr>
        <sz val="11"/>
        <color indexed="8"/>
        <rFont val="Trebuchet MS"/>
        <family val="2"/>
      </rPr>
      <t>, contados a partir da data estabelecida na “Ordem de Execução de Obras e Serviços” emida pela INFRA/UnB;</t>
    </r>
  </si>
  <si>
    <r>
      <t xml:space="preserve">6. O prazo de validade da nossa proposta de preços é de </t>
    </r>
    <r>
      <rPr>
        <b/>
        <sz val="11"/>
        <color indexed="8"/>
        <rFont val="Trebuchet MS"/>
        <family val="2"/>
      </rPr>
      <t>60 (sessenta) dias corridos</t>
    </r>
    <r>
      <rPr>
        <sz val="11"/>
        <color indexed="8"/>
        <rFont val="Trebuchet MS"/>
        <family val="2"/>
      </rPr>
      <t xml:space="preserve">, contados a partir da data de apresentação da ultima proposta válida; </t>
    </r>
  </si>
  <si>
    <t>1. O BDI considerado em nossos preços propostos é de BDI 26,93% cuja composição detalhada é apresentada em anexo a esta Carta Proposta;</t>
  </si>
  <si>
    <t>COMPOSIÇÃO DE ENCARGOS SOCIAIS SOBRE ITENS DE SERVIÇOS</t>
  </si>
  <si>
    <t>IRRF</t>
  </si>
  <si>
    <t>PIS</t>
  </si>
  <si>
    <t>CSLL</t>
  </si>
  <si>
    <t>Percentuais</t>
  </si>
  <si>
    <t>COFINS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</si>
</sst>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#.##0,"/>
    <numFmt numFmtId="172" formatCode="_(&quot;R$ &quot;* #,##0.00_);_(&quot;R$ &quot;* \(#,##0.00\);_(&quot;R$ &quot;* &quot;-&quot;??_);_(@_)"/>
    <numFmt numFmtId="173" formatCode="\$#,"/>
    <numFmt numFmtId="174" formatCode="[$-416]General"/>
    <numFmt numFmtId="175" formatCode="#,#00"/>
    <numFmt numFmtId="176" formatCode="_(&quot;R$ &quot;* #,##0.00_);_(&quot;R$ &quot;* \(#,##0.00\);_(&quot;R$ &quot;* \-??_);_(@_)"/>
    <numFmt numFmtId="177" formatCode="mm/yy"/>
    <numFmt numFmtId="178" formatCode="&quot;R$ &quot;#,##0_);[Red]\(&quot;R$ &quot;#,##0\)"/>
    <numFmt numFmtId="179" formatCode="_-* #,##0.00_-;\-* #,##0.00_-;_-* \-??_-;_-@_-"/>
    <numFmt numFmtId="180" formatCode="_(* #,##0.00_);_(* \(#,##0.00\);_(* \-??_);_(@_)"/>
    <numFmt numFmtId="181" formatCode="#,##0.000000000"/>
    <numFmt numFmtId="182" formatCode="_-[$R$-416]\ * #,##0.00_-;\-[$R$-416]\ * #,##0.00_-;_-[$R$-416]\ * &quot;-&quot;??_-;_-@_-"/>
    <numFmt numFmtId="183" formatCode="&quot;- &quot;0.00%&quot; do valor de cada instrumento&quot;"/>
    <numFmt numFmtId="184" formatCode="General&quot;.&quot;"/>
    <numFmt numFmtId="185" formatCode="#,##0.0000"/>
    <numFmt numFmtId="186" formatCode="#,##0.000"/>
    <numFmt numFmtId="187" formatCode="0.0000"/>
    <numFmt numFmtId="188" formatCode="0.000%"/>
    <numFmt numFmtId="189" formatCode="#,##0.00000"/>
    <numFmt numFmtId="190" formatCode="0.0000%"/>
    <numFmt numFmtId="191" formatCode="_-* #,##0.000_-;\-* #,##0.000_-;_-* &quot;-&quot;??_-;_-@_-"/>
    <numFmt numFmtId="192" formatCode="0.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#,##0.0"/>
    <numFmt numFmtId="198" formatCode="#,##0.0000000000"/>
    <numFmt numFmtId="199" formatCode="#,##0.00000000000"/>
    <numFmt numFmtId="200" formatCode="#,##0.00000000"/>
    <numFmt numFmtId="201" formatCode="#,##0.0000000"/>
    <numFmt numFmtId="202" formatCode="#,##0.000000"/>
    <numFmt numFmtId="203" formatCode="0.00000"/>
    <numFmt numFmtId="204" formatCode="0.000000"/>
    <numFmt numFmtId="205" formatCode="0.000"/>
    <numFmt numFmtId="206" formatCode="0.0%"/>
    <numFmt numFmtId="207" formatCode="0.00000%"/>
    <numFmt numFmtId="208" formatCode="0.000000%"/>
    <numFmt numFmtId="209" formatCode="0.0000000%"/>
    <numFmt numFmtId="210" formatCode="&quot;R$&quot;#,##0.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4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"/>
      <color indexed="8"/>
      <name val="Courier"/>
      <family val="3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2"/>
      <name val="Arial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55"/>
      <name val="Arial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i/>
      <sz val="11"/>
      <color indexed="15"/>
      <name val="Calibri"/>
      <family val="2"/>
    </font>
    <font>
      <b/>
      <sz val="18"/>
      <color indexed="56"/>
      <name val="Cambria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8"/>
      <color indexed="51"/>
      <name val="Cambria"/>
      <family val="2"/>
    </font>
    <font>
      <b/>
      <sz val="18"/>
      <color indexed="62"/>
      <name val="Cambria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rebuchet MS"/>
      <family val="2"/>
    </font>
    <font>
      <sz val="15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D4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5"/>
      <color theme="1"/>
      <name val="Trebuchet MS"/>
      <family val="2"/>
    </font>
  </fonts>
  <fills count="10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45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0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1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0"/>
      </top>
      <bottom style="double">
        <color indexed="4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 style="hair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/>
      <top/>
      <bottom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/>
      <top style="hair"/>
      <bottom/>
    </border>
  </borders>
  <cellStyleXfs count="26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4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6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6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6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" fillId="14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6" fillId="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36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36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6" fillId="35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6" fillId="39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40" borderId="0" applyNumberFormat="0" applyBorder="0" applyAlignment="0" applyProtection="0"/>
    <xf numFmtId="0" fontId="0" fillId="3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" fillId="42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" fillId="42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6" fillId="41" borderId="0" applyNumberFormat="0" applyBorder="0" applyAlignment="0" applyProtection="0"/>
    <xf numFmtId="0" fontId="0" fillId="40" borderId="0" applyNumberFormat="0" applyBorder="0" applyAlignment="0" applyProtection="0"/>
    <xf numFmtId="0" fontId="1" fillId="42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0" fillId="44" borderId="0" applyNumberFormat="0" applyBorder="0" applyAlignment="0" applyProtection="0"/>
    <xf numFmtId="0" fontId="1" fillId="2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6" fillId="30" borderId="0" applyNumberFormat="0" applyBorder="0" applyAlignment="0" applyProtection="0"/>
    <xf numFmtId="0" fontId="0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6" fillId="35" borderId="0" applyNumberFormat="0" applyBorder="0" applyAlignment="0" applyProtection="0"/>
    <xf numFmtId="0" fontId="0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1" fillId="4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1" fillId="14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1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1" fillId="14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6" fillId="6" borderId="0" applyNumberFormat="0" applyBorder="0" applyAlignment="0" applyProtection="0"/>
    <xf numFmtId="0" fontId="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79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54" borderId="0" applyNumberFormat="0" applyBorder="0" applyAlignment="0" applyProtection="0"/>
    <xf numFmtId="0" fontId="79" fillId="52" borderId="0" applyNumberFormat="0" applyBorder="0" applyAlignment="0" applyProtection="0"/>
    <xf numFmtId="0" fontId="79" fillId="55" borderId="0" applyNumberFormat="0" applyBorder="0" applyAlignment="0" applyProtection="0"/>
    <xf numFmtId="0" fontId="17" fillId="38" borderId="0" applyNumberFormat="0" applyBorder="0" applyAlignment="0" applyProtection="0"/>
    <xf numFmtId="0" fontId="18" fillId="56" borderId="0" applyNumberFormat="0" applyBorder="0" applyAlignment="0" applyProtection="0"/>
    <xf numFmtId="0" fontId="79" fillId="55" borderId="0" applyNumberFormat="0" applyBorder="0" applyAlignment="0" applyProtection="0"/>
    <xf numFmtId="0" fontId="79" fillId="57" borderId="0" applyNumberFormat="0" applyBorder="0" applyAlignment="0" applyProtection="0"/>
    <xf numFmtId="0" fontId="79" fillId="31" borderId="0" applyNumberFormat="0" applyBorder="0" applyAlignment="0" applyProtection="0"/>
    <xf numFmtId="0" fontId="18" fillId="58" borderId="0" applyNumberFormat="0" applyBorder="0" applyAlignment="0" applyProtection="0"/>
    <xf numFmtId="0" fontId="79" fillId="57" borderId="0" applyNumberFormat="0" applyBorder="0" applyAlignment="0" applyProtection="0"/>
    <xf numFmtId="0" fontId="79" fillId="31" borderId="0" applyNumberFormat="0" applyBorder="0" applyAlignment="0" applyProtection="0"/>
    <xf numFmtId="0" fontId="17" fillId="43" borderId="0" applyNumberFormat="0" applyBorder="0" applyAlignment="0" applyProtection="0"/>
    <xf numFmtId="0" fontId="79" fillId="59" borderId="0" applyNumberFormat="0" applyBorder="0" applyAlignment="0" applyProtection="0"/>
    <xf numFmtId="0" fontId="79" fillId="49" borderId="0" applyNumberFormat="0" applyBorder="0" applyAlignment="0" applyProtection="0"/>
    <xf numFmtId="0" fontId="18" fillId="30" borderId="0" applyNumberFormat="0" applyBorder="0" applyAlignment="0" applyProtection="0"/>
    <xf numFmtId="0" fontId="79" fillId="59" borderId="0" applyNumberFormat="0" applyBorder="0" applyAlignment="0" applyProtection="0"/>
    <xf numFmtId="0" fontId="79" fillId="49" borderId="0" applyNumberFormat="0" applyBorder="0" applyAlignment="0" applyProtection="0"/>
    <xf numFmtId="0" fontId="17" fillId="60" borderId="0" applyNumberFormat="0" applyBorder="0" applyAlignment="0" applyProtection="0"/>
    <xf numFmtId="0" fontId="79" fillId="61" borderId="0" applyNumberFormat="0" applyBorder="0" applyAlignment="0" applyProtection="0"/>
    <xf numFmtId="0" fontId="17" fillId="62" borderId="0" applyNumberFormat="0" applyBorder="0" applyAlignment="0" applyProtection="0"/>
    <xf numFmtId="0" fontId="18" fillId="63" borderId="0" applyNumberFormat="0" applyBorder="0" applyAlignment="0" applyProtection="0"/>
    <xf numFmtId="0" fontId="79" fillId="61" borderId="0" applyNumberFormat="0" applyBorder="0" applyAlignment="0" applyProtection="0"/>
    <xf numFmtId="0" fontId="79" fillId="64" borderId="0" applyNumberFormat="0" applyBorder="0" applyAlignment="0" applyProtection="0"/>
    <xf numFmtId="0" fontId="79" fillId="51" borderId="0" applyNumberFormat="0" applyBorder="0" applyAlignment="0" applyProtection="0"/>
    <xf numFmtId="0" fontId="18" fillId="6" borderId="0" applyNumberFormat="0" applyBorder="0" applyAlignment="0" applyProtection="0"/>
    <xf numFmtId="0" fontId="79" fillId="64" borderId="0" applyNumberFormat="0" applyBorder="0" applyAlignment="0" applyProtection="0"/>
    <xf numFmtId="0" fontId="79" fillId="51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67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68" borderId="0" applyNumberFormat="0" applyBorder="0" applyAlignment="0" applyProtection="0"/>
    <xf numFmtId="0" fontId="19" fillId="3" borderId="0" applyNumberFormat="0" applyBorder="0" applyAlignment="0" applyProtection="0"/>
    <xf numFmtId="0" fontId="80" fillId="69" borderId="0" applyNumberFormat="0" applyBorder="0" applyAlignment="0" applyProtection="0"/>
    <xf numFmtId="0" fontId="20" fillId="19" borderId="0" applyNumberFormat="0" applyBorder="0" applyAlignment="0" applyProtection="0"/>
    <xf numFmtId="0" fontId="21" fillId="70" borderId="0" applyNumberFormat="0" applyBorder="0" applyAlignment="0" applyProtection="0"/>
    <xf numFmtId="0" fontId="80" fillId="69" borderId="0" applyNumberFormat="0" applyBorder="0" applyAlignment="0" applyProtection="0"/>
    <xf numFmtId="0" fontId="22" fillId="71" borderId="1" applyNumberFormat="0" applyAlignment="0" applyProtection="0"/>
    <xf numFmtId="0" fontId="22" fillId="71" borderId="1" applyNumberFormat="0" applyAlignment="0" applyProtection="0"/>
    <xf numFmtId="0" fontId="81" fillId="72" borderId="2" applyNumberFormat="0" applyAlignment="0" applyProtection="0"/>
    <xf numFmtId="0" fontId="22" fillId="73" borderId="1" applyNumberFormat="0" applyAlignment="0" applyProtection="0"/>
    <xf numFmtId="0" fontId="23" fillId="17" borderId="3" applyNumberFormat="0" applyAlignment="0" applyProtection="0"/>
    <xf numFmtId="0" fontId="81" fillId="72" borderId="2" applyNumberFormat="0" applyAlignment="0" applyProtection="0"/>
    <xf numFmtId="0" fontId="22" fillId="73" borderId="1" applyNumberFormat="0" applyAlignment="0" applyProtection="0"/>
    <xf numFmtId="0" fontId="7" fillId="0" borderId="0">
      <alignment/>
      <protection/>
    </xf>
    <xf numFmtId="0" fontId="82" fillId="74" borderId="4" applyNumberFormat="0" applyAlignment="0" applyProtection="0"/>
    <xf numFmtId="0" fontId="24" fillId="75" borderId="5" applyNumberFormat="0" applyAlignment="0" applyProtection="0"/>
    <xf numFmtId="0" fontId="25" fillId="31" borderId="6" applyNumberFormat="0" applyAlignment="0" applyProtection="0"/>
    <xf numFmtId="0" fontId="82" fillId="74" borderId="4" applyNumberFormat="0" applyAlignment="0" applyProtection="0"/>
    <xf numFmtId="0" fontId="83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83" fillId="0" borderId="7" applyNumberFormat="0" applyFill="0" applyAlignment="0" applyProtection="0"/>
    <xf numFmtId="0" fontId="24" fillId="76" borderId="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>
      <alignment/>
      <protection locked="0"/>
    </xf>
    <xf numFmtId="172" fontId="7" fillId="0" borderId="0" applyFont="0" applyFill="0" applyBorder="0" applyAlignment="0" applyProtection="0"/>
    <xf numFmtId="173" fontId="28" fillId="0" borderId="0">
      <alignment/>
      <protection locked="0"/>
    </xf>
    <xf numFmtId="0" fontId="28" fillId="0" borderId="0">
      <alignment/>
      <protection locked="0"/>
    </xf>
    <xf numFmtId="0" fontId="79" fillId="77" borderId="0" applyNumberFormat="0" applyBorder="0" applyAlignment="0" applyProtection="0"/>
    <xf numFmtId="0" fontId="17" fillId="78" borderId="0" applyNumberFormat="0" applyBorder="0" applyAlignment="0" applyProtection="0"/>
    <xf numFmtId="0" fontId="18" fillId="79" borderId="0" applyNumberFormat="0" applyBorder="0" applyAlignment="0" applyProtection="0"/>
    <xf numFmtId="0" fontId="79" fillId="77" borderId="0" applyNumberFormat="0" applyBorder="0" applyAlignment="0" applyProtection="0"/>
    <xf numFmtId="0" fontId="79" fillId="80" borderId="0" applyNumberFormat="0" applyBorder="0" applyAlignment="0" applyProtection="0"/>
    <xf numFmtId="0" fontId="17" fillId="81" borderId="0" applyNumberFormat="0" applyBorder="0" applyAlignment="0" applyProtection="0"/>
    <xf numFmtId="0" fontId="18" fillId="29" borderId="0" applyNumberFormat="0" applyBorder="0" applyAlignment="0" applyProtection="0"/>
    <xf numFmtId="0" fontId="79" fillId="80" borderId="0" applyNumberFormat="0" applyBorder="0" applyAlignment="0" applyProtection="0"/>
    <xf numFmtId="0" fontId="79" fillId="82" borderId="0" applyNumberFormat="0" applyBorder="0" applyAlignment="0" applyProtection="0"/>
    <xf numFmtId="0" fontId="17" fillId="83" borderId="0" applyNumberFormat="0" applyBorder="0" applyAlignment="0" applyProtection="0"/>
    <xf numFmtId="0" fontId="18" fillId="31" borderId="0" applyNumberFormat="0" applyBorder="0" applyAlignment="0" applyProtection="0"/>
    <xf numFmtId="0" fontId="79" fillId="82" borderId="0" applyNumberFormat="0" applyBorder="0" applyAlignment="0" applyProtection="0"/>
    <xf numFmtId="0" fontId="79" fillId="84" borderId="0" applyNumberFormat="0" applyBorder="0" applyAlignment="0" applyProtection="0"/>
    <xf numFmtId="0" fontId="17" fillId="60" borderId="0" applyNumberFormat="0" applyBorder="0" applyAlignment="0" applyProtection="0"/>
    <xf numFmtId="0" fontId="18" fillId="4" borderId="0" applyNumberFormat="0" applyBorder="0" applyAlignment="0" applyProtection="0"/>
    <xf numFmtId="0" fontId="79" fillId="84" borderId="0" applyNumberFormat="0" applyBorder="0" applyAlignment="0" applyProtection="0"/>
    <xf numFmtId="0" fontId="79" fillId="85" borderId="0" applyNumberFormat="0" applyBorder="0" applyAlignment="0" applyProtection="0"/>
    <xf numFmtId="0" fontId="17" fillId="62" borderId="0" applyNumberFormat="0" applyBorder="0" applyAlignment="0" applyProtection="0"/>
    <xf numFmtId="0" fontId="18" fillId="79" borderId="0" applyNumberFormat="0" applyBorder="0" applyAlignment="0" applyProtection="0"/>
    <xf numFmtId="0" fontId="79" fillId="85" borderId="0" applyNumberFormat="0" applyBorder="0" applyAlignment="0" applyProtection="0"/>
    <xf numFmtId="0" fontId="79" fillId="86" borderId="0" applyNumberFormat="0" applyBorder="0" applyAlignment="0" applyProtection="0"/>
    <xf numFmtId="0" fontId="17" fillId="87" borderId="0" applyNumberFormat="0" applyBorder="0" applyAlignment="0" applyProtection="0"/>
    <xf numFmtId="0" fontId="18" fillId="50" borderId="0" applyNumberFormat="0" applyBorder="0" applyAlignment="0" applyProtection="0"/>
    <xf numFmtId="0" fontId="79" fillId="86" borderId="0" applyNumberFormat="0" applyBorder="0" applyAlignment="0" applyProtection="0"/>
    <xf numFmtId="0" fontId="84" fillId="88" borderId="2" applyNumberFormat="0" applyAlignment="0" applyProtection="0"/>
    <xf numFmtId="0" fontId="29" fillId="28" borderId="1" applyNumberFormat="0" applyAlignment="0" applyProtection="0"/>
    <xf numFmtId="0" fontId="30" fillId="89" borderId="3" applyNumberFormat="0" applyAlignment="0" applyProtection="0"/>
    <xf numFmtId="0" fontId="84" fillId="88" borderId="2" applyNumberFormat="0" applyAlignment="0" applyProtection="0"/>
    <xf numFmtId="0" fontId="29" fillId="28" borderId="1" applyNumberFormat="0" applyAlignment="0" applyProtection="0"/>
    <xf numFmtId="174" fontId="85" fillId="0" borderId="0">
      <alignment/>
      <protection/>
    </xf>
    <xf numFmtId="0" fontId="31" fillId="0" borderId="0" applyNumberFormat="0" applyFill="0" applyBorder="0" applyProtection="0">
      <alignment vertical="top" wrapText="1"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175" fontId="28" fillId="0" borderId="0">
      <alignment/>
      <protection locked="0"/>
    </xf>
    <xf numFmtId="0" fontId="20" fillId="4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0">
      <alignment/>
      <protection locked="0"/>
    </xf>
    <xf numFmtId="0" fontId="35" fillId="0" borderId="11" applyNumberFormat="0" applyFill="0" applyAlignment="0" applyProtection="0"/>
    <xf numFmtId="0" fontId="34" fillId="0" borderId="0">
      <alignment/>
      <protection locked="0"/>
    </xf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0" borderId="0" applyBorder="0" applyProtection="0">
      <alignment/>
    </xf>
    <xf numFmtId="0" fontId="38" fillId="0" borderId="0" applyBorder="0" applyProtection="0">
      <alignment/>
    </xf>
    <xf numFmtId="0" fontId="89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39" fillId="90" borderId="0" applyNumberFormat="0" applyBorder="0" applyAlignment="0" applyProtection="0"/>
    <xf numFmtId="0" fontId="90" fillId="91" borderId="0" applyNumberFormat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6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7" fillId="0" borderId="0" applyBorder="0" applyProtection="0">
      <alignment/>
    </xf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ill="0" applyBorder="0" applyAlignment="0" applyProtection="0"/>
    <xf numFmtId="172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1" fillId="42" borderId="0" applyNumberFormat="0" applyBorder="0" applyAlignment="0" applyProtection="0"/>
    <xf numFmtId="0" fontId="91" fillId="30" borderId="0" applyNumberFormat="0" applyBorder="0" applyAlignment="0" applyProtection="0"/>
    <xf numFmtId="0" fontId="91" fillId="92" borderId="0" applyNumberFormat="0" applyBorder="0" applyAlignment="0" applyProtection="0"/>
    <xf numFmtId="0" fontId="41" fillId="93" borderId="0" applyNumberFormat="0" applyBorder="0" applyAlignment="0" applyProtection="0"/>
    <xf numFmtId="0" fontId="91" fillId="9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3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7" fontId="7" fillId="0" borderId="0">
      <alignment/>
      <protection/>
    </xf>
    <xf numFmtId="0" fontId="4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2" fillId="0" borderId="0">
      <alignment/>
      <protection/>
    </xf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7" fillId="21" borderId="14" applyNumberFormat="0" applyFont="0" applyAlignment="0" applyProtection="0"/>
    <xf numFmtId="0" fontId="7" fillId="94" borderId="13" applyNumberFormat="0" applyFont="0" applyAlignment="0" applyProtection="0"/>
    <xf numFmtId="0" fontId="7" fillId="21" borderId="14" applyNumberFormat="0" applyFont="0" applyAlignment="0" applyProtection="0"/>
    <xf numFmtId="0" fontId="7" fillId="94" borderId="13" applyNumberFormat="0" applyFont="0" applyAlignment="0" applyProtection="0"/>
    <xf numFmtId="0" fontId="1" fillId="21" borderId="14" applyNumberFormat="0" applyFont="0" applyAlignment="0" applyProtection="0"/>
    <xf numFmtId="0" fontId="1" fillId="21" borderId="14" applyNumberFormat="0" applyFont="0" applyAlignment="0" applyProtection="0"/>
    <xf numFmtId="0" fontId="1" fillId="94" borderId="13" applyNumberFormat="0" applyFont="0" applyAlignment="0" applyProtection="0"/>
    <xf numFmtId="0" fontId="7" fillId="18" borderId="15" applyNumberForma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18" borderId="15" applyNumberForma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18" borderId="15" applyNumberFormat="0" applyAlignment="0" applyProtection="0"/>
    <xf numFmtId="0" fontId="1" fillId="18" borderId="15" applyNumberForma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18" borderId="15" applyNumberForma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4" borderId="13" applyNumberFormat="0" applyFont="0" applyAlignment="0" applyProtection="0"/>
    <xf numFmtId="0" fontId="1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7" fillId="95" borderId="15" applyNumberFormat="0" applyFont="0" applyAlignment="0" applyProtection="0"/>
    <xf numFmtId="0" fontId="1" fillId="95" borderId="15" applyNumberFormat="0" applyFont="0" applyAlignment="0" applyProtection="0"/>
    <xf numFmtId="0" fontId="1" fillId="95" borderId="15" applyNumberFormat="0" applyFont="0" applyAlignment="0" applyProtection="0"/>
    <xf numFmtId="0" fontId="1" fillId="95" borderId="15" applyNumberFormat="0" applyFont="0" applyAlignment="0" applyProtection="0"/>
    <xf numFmtId="0" fontId="43" fillId="71" borderId="16" applyNumberFormat="0" applyAlignment="0" applyProtection="0"/>
    <xf numFmtId="0" fontId="43" fillId="7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Border="0" applyProtection="0">
      <alignment/>
    </xf>
    <xf numFmtId="9" fontId="7" fillId="0" borderId="0" applyFill="0" applyBorder="0" applyAlignment="0" applyProtection="0"/>
    <xf numFmtId="0" fontId="90" fillId="91" borderId="0" applyNumberFormat="0" applyBorder="0" applyAlignment="0" applyProtection="0"/>
    <xf numFmtId="0" fontId="94" fillId="72" borderId="17" applyNumberFormat="0" applyAlignment="0" applyProtection="0"/>
    <xf numFmtId="0" fontId="43" fillId="73" borderId="16" applyNumberFormat="0" applyAlignment="0" applyProtection="0"/>
    <xf numFmtId="0" fontId="44" fillId="17" borderId="18" applyNumberFormat="0" applyAlignment="0" applyProtection="0"/>
    <xf numFmtId="0" fontId="94" fillId="72" borderId="17" applyNumberFormat="0" applyAlignment="0" applyProtection="0"/>
    <xf numFmtId="0" fontId="43" fillId="73" borderId="16" applyNumberFormat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9" applyNumberFormat="0" applyFill="0" applyAlignment="0" applyProtection="0"/>
    <xf numFmtId="0" fontId="3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98" fillId="0" borderId="19" applyNumberFormat="0" applyFill="0" applyAlignment="0" applyProtection="0"/>
    <xf numFmtId="0" fontId="99" fillId="0" borderId="21" applyNumberFormat="0" applyFill="0" applyAlignment="0" applyProtection="0"/>
    <xf numFmtId="0" fontId="35" fillId="0" borderId="11" applyNumberFormat="0" applyFill="0" applyAlignment="0" applyProtection="0"/>
    <xf numFmtId="0" fontId="48" fillId="0" borderId="22" applyNumberFormat="0" applyFill="0" applyAlignment="0" applyProtection="0"/>
    <xf numFmtId="0" fontId="99" fillId="0" borderId="21" applyNumberFormat="0" applyFill="0" applyAlignment="0" applyProtection="0"/>
    <xf numFmtId="0" fontId="100" fillId="0" borderId="23" applyNumberFormat="0" applyFill="0" applyAlignment="0" applyProtection="0"/>
    <xf numFmtId="0" fontId="36" fillId="0" borderId="12" applyNumberFormat="0" applyFill="0" applyAlignment="0" applyProtection="0"/>
    <xf numFmtId="0" fontId="44" fillId="0" borderId="24" applyNumberFormat="0" applyFill="0" applyAlignment="0" applyProtection="0"/>
    <xf numFmtId="0" fontId="100" fillId="0" borderId="23" applyNumberFormat="0" applyFill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1" fillId="0" borderId="25" applyNumberFormat="0" applyFill="0" applyAlignment="0" applyProtection="0"/>
    <xf numFmtId="0" fontId="3" fillId="0" borderId="26" applyNumberFormat="0" applyFill="0" applyAlignment="0" applyProtection="0"/>
    <xf numFmtId="0" fontId="51" fillId="0" borderId="27" applyNumberFormat="0" applyFill="0" applyAlignment="0" applyProtection="0"/>
    <xf numFmtId="0" fontId="101" fillId="0" borderId="25" applyNumberFormat="0" applyFill="0" applyAlignment="0" applyProtection="0"/>
    <xf numFmtId="0" fontId="3" fillId="0" borderId="26" applyNumberFormat="0" applyFill="0" applyAlignment="0" applyProtection="0"/>
    <xf numFmtId="0" fontId="3" fillId="0" borderId="26" applyNumberFormat="0" applyFill="0" applyAlignment="0" applyProtection="0"/>
    <xf numFmtId="0" fontId="3" fillId="0" borderId="2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7" fillId="0" borderId="0" applyBorder="0" applyProtection="0">
      <alignment/>
    </xf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17">
    <xf numFmtId="0" fontId="0" fillId="0" borderId="0" xfId="0" applyFont="1" applyAlignment="1">
      <alignment/>
    </xf>
    <xf numFmtId="0" fontId="93" fillId="0" borderId="0" xfId="885" applyFill="1" applyBorder="1" applyAlignment="1">
      <alignment horizontal="center" vertical="center"/>
      <protection/>
    </xf>
    <xf numFmtId="0" fontId="93" fillId="0" borderId="0" xfId="885" applyFill="1" applyBorder="1" applyAlignment="1">
      <alignment horizontal="left" vertical="center"/>
      <protection/>
    </xf>
    <xf numFmtId="0" fontId="4" fillId="0" borderId="0" xfId="885" applyFont="1" applyFill="1" applyBorder="1" applyAlignment="1" quotePrefix="1">
      <alignment vertical="center"/>
      <protection/>
    </xf>
    <xf numFmtId="2" fontId="93" fillId="0" borderId="0" xfId="885" applyNumberFormat="1" applyFill="1" applyBorder="1" applyAlignment="1">
      <alignment horizontal="left" vertical="center"/>
      <protection/>
    </xf>
    <xf numFmtId="170" fontId="93" fillId="0" borderId="0" xfId="885" applyNumberFormat="1" applyFill="1" applyBorder="1" applyAlignment="1">
      <alignment horizontal="left" vertical="center"/>
      <protection/>
    </xf>
    <xf numFmtId="0" fontId="5" fillId="0" borderId="28" xfId="885" applyFont="1" applyBorder="1" applyAlignment="1" quotePrefix="1">
      <alignment vertical="center"/>
      <protection/>
    </xf>
    <xf numFmtId="0" fontId="5" fillId="0" borderId="29" xfId="885" applyFont="1" applyBorder="1" applyAlignment="1" quotePrefix="1">
      <alignment vertical="center"/>
      <protection/>
    </xf>
    <xf numFmtId="49" fontId="4" fillId="41" borderId="30" xfId="885" applyNumberFormat="1" applyFont="1" applyFill="1" applyBorder="1" applyAlignment="1" applyProtection="1" quotePrefix="1">
      <alignment vertical="center"/>
      <protection hidden="1"/>
    </xf>
    <xf numFmtId="0" fontId="5" fillId="0" borderId="28" xfId="885" applyFont="1" applyBorder="1" applyAlignment="1">
      <alignment vertical="center"/>
      <protection/>
    </xf>
    <xf numFmtId="0" fontId="5" fillId="0" borderId="29" xfId="885" applyFont="1" applyBorder="1" applyAlignment="1">
      <alignment vertical="center"/>
      <protection/>
    </xf>
    <xf numFmtId="49" fontId="4" fillId="41" borderId="28" xfId="885" applyNumberFormat="1" applyFont="1" applyFill="1" applyBorder="1" applyAlignment="1" applyProtection="1">
      <alignment vertical="center"/>
      <protection hidden="1"/>
    </xf>
    <xf numFmtId="49" fontId="4" fillId="41" borderId="30" xfId="885" applyNumberFormat="1" applyFont="1" applyFill="1" applyBorder="1" applyAlignment="1" applyProtection="1">
      <alignment vertical="center"/>
      <protection hidden="1"/>
    </xf>
    <xf numFmtId="0" fontId="5" fillId="0" borderId="0" xfId="885" applyFont="1" applyBorder="1" applyAlignment="1">
      <alignment vertical="center"/>
      <protection/>
    </xf>
    <xf numFmtId="49" fontId="4" fillId="41" borderId="0" xfId="885" applyNumberFormat="1" applyFont="1" applyFill="1" applyBorder="1" applyAlignment="1" applyProtection="1">
      <alignment vertical="center"/>
      <protection hidden="1"/>
    </xf>
    <xf numFmtId="0" fontId="8" fillId="96" borderId="0" xfId="860" applyNumberFormat="1" applyFont="1" applyFill="1" applyBorder="1" applyAlignment="1">
      <alignment horizontal="center" vertical="center"/>
      <protection/>
    </xf>
    <xf numFmtId="0" fontId="9" fillId="35" borderId="31" xfId="885" applyFont="1" applyFill="1" applyBorder="1" applyAlignment="1">
      <alignment horizontal="center" vertical="center" wrapText="1"/>
      <protection/>
    </xf>
    <xf numFmtId="10" fontId="9" fillId="35" borderId="32" xfId="1054" applyNumberFormat="1" applyFont="1" applyFill="1" applyBorder="1" applyAlignment="1">
      <alignment horizontal="center" vertical="center" wrapText="1"/>
    </xf>
    <xf numFmtId="0" fontId="8" fillId="97" borderId="30" xfId="860" applyNumberFormat="1" applyFont="1" applyFill="1" applyBorder="1" applyAlignment="1">
      <alignment horizontal="center" vertical="center"/>
      <protection/>
    </xf>
    <xf numFmtId="49" fontId="7" fillId="0" borderId="30" xfId="928" applyNumberFormat="1" applyFont="1" applyFill="1" applyBorder="1" applyAlignment="1" applyProtection="1">
      <alignment horizontal="center" vertical="center"/>
      <protection/>
    </xf>
    <xf numFmtId="0" fontId="7" fillId="0" borderId="30" xfId="885" applyFont="1" applyFill="1" applyBorder="1" applyAlignment="1">
      <alignment vertical="center" wrapText="1"/>
      <protection/>
    </xf>
    <xf numFmtId="2" fontId="7" fillId="0" borderId="30" xfId="885" applyNumberFormat="1" applyFont="1" applyFill="1" applyBorder="1" applyAlignment="1">
      <alignment horizontal="center" vertical="center" wrapText="1"/>
      <protection/>
    </xf>
    <xf numFmtId="0" fontId="12" fillId="0" borderId="30" xfId="928" applyFont="1" applyFill="1" applyBorder="1" applyAlignment="1" applyProtection="1">
      <alignment horizontal="center" vertical="center" wrapText="1"/>
      <protection/>
    </xf>
    <xf numFmtId="170" fontId="7" fillId="0" borderId="30" xfId="2181" applyNumberFormat="1" applyFont="1" applyFill="1" applyBorder="1" applyAlignment="1">
      <alignment horizontal="center" vertical="center" wrapText="1"/>
    </xf>
    <xf numFmtId="170" fontId="7" fillId="0" borderId="29" xfId="2181" applyNumberFormat="1" applyFont="1" applyFill="1" applyBorder="1" applyAlignment="1">
      <alignment horizontal="center" vertical="center" wrapText="1"/>
    </xf>
    <xf numFmtId="2" fontId="7" fillId="0" borderId="0" xfId="885" applyNumberFormat="1" applyFont="1" applyFill="1" applyBorder="1" applyAlignment="1">
      <alignment horizontal="center" vertical="center" wrapText="1"/>
      <protection/>
    </xf>
    <xf numFmtId="0" fontId="7" fillId="0" borderId="0" xfId="885" applyFont="1" applyFill="1" applyBorder="1" applyAlignment="1">
      <alignment horizontal="center" vertical="center" wrapText="1"/>
      <protection/>
    </xf>
    <xf numFmtId="170" fontId="7" fillId="0" borderId="0" xfId="2181" applyNumberFormat="1" applyFont="1" applyFill="1" applyBorder="1" applyAlignment="1">
      <alignment horizontal="center" vertical="center" wrapText="1"/>
    </xf>
    <xf numFmtId="0" fontId="13" fillId="0" borderId="0" xfId="885" applyFont="1" applyFill="1" applyBorder="1" applyAlignment="1">
      <alignment horizontal="left" vertical="center"/>
      <protection/>
    </xf>
    <xf numFmtId="4" fontId="7" fillId="0" borderId="30" xfId="885" applyNumberFormat="1" applyFont="1" applyFill="1" applyBorder="1" applyAlignment="1" applyProtection="1">
      <alignment horizontal="left" vertical="center" wrapText="1"/>
      <protection/>
    </xf>
    <xf numFmtId="4" fontId="7" fillId="41" borderId="30" xfId="2181" applyNumberFormat="1" applyFont="1" applyFill="1" applyBorder="1" applyAlignment="1" applyProtection="1">
      <alignment horizontal="center" vertical="center" wrapText="1"/>
      <protection/>
    </xf>
    <xf numFmtId="0" fontId="7" fillId="0" borderId="30" xfId="885" applyFont="1" applyFill="1" applyBorder="1" applyAlignment="1">
      <alignment horizontal="center" vertical="center" wrapText="1"/>
      <protection/>
    </xf>
    <xf numFmtId="0" fontId="7" fillId="0" borderId="33" xfId="885" applyFont="1" applyFill="1" applyBorder="1" applyAlignment="1">
      <alignment horizontal="center" vertical="center" wrapText="1"/>
      <protection/>
    </xf>
    <xf numFmtId="170" fontId="7" fillId="0" borderId="33" xfId="2181" applyNumberFormat="1" applyFont="1" applyFill="1" applyBorder="1" applyAlignment="1">
      <alignment horizontal="center" vertical="center" wrapText="1"/>
    </xf>
    <xf numFmtId="0" fontId="7" fillId="41" borderId="0" xfId="885" applyFont="1" applyFill="1" applyBorder="1" applyAlignment="1" applyProtection="1">
      <alignment vertical="center" wrapText="1"/>
      <protection/>
    </xf>
    <xf numFmtId="0" fontId="8" fillId="97" borderId="30" xfId="860" applyNumberFormat="1" applyFont="1" applyFill="1" applyBorder="1" applyAlignment="1">
      <alignment horizontal="left" vertical="center"/>
      <protection/>
    </xf>
    <xf numFmtId="4" fontId="7" fillId="0" borderId="0" xfId="885" applyNumberFormat="1" applyFont="1" applyFill="1" applyBorder="1" applyAlignment="1" applyProtection="1">
      <alignment horizontal="left" vertical="center" wrapText="1"/>
      <protection/>
    </xf>
    <xf numFmtId="0" fontId="10" fillId="0" borderId="0" xfId="885" applyFont="1" applyFill="1" applyBorder="1" applyAlignment="1">
      <alignment horizontal="center" vertical="center"/>
      <protection/>
    </xf>
    <xf numFmtId="0" fontId="7" fillId="71" borderId="30" xfId="885" applyFont="1" applyFill="1" applyBorder="1" applyAlignment="1">
      <alignment horizontal="center" vertical="center" wrapText="1"/>
      <protection/>
    </xf>
    <xf numFmtId="4" fontId="7" fillId="71" borderId="30" xfId="885" applyNumberFormat="1" applyFont="1" applyFill="1" applyBorder="1" applyAlignment="1" applyProtection="1">
      <alignment horizontal="left" vertical="center" wrapText="1"/>
      <protection/>
    </xf>
    <xf numFmtId="0" fontId="7" fillId="71" borderId="30" xfId="885" applyFont="1" applyFill="1" applyBorder="1" applyAlignment="1">
      <alignment vertical="center" wrapText="1"/>
      <protection/>
    </xf>
    <xf numFmtId="2" fontId="7" fillId="71" borderId="30" xfId="885" applyNumberFormat="1" applyFont="1" applyFill="1" applyBorder="1" applyAlignment="1">
      <alignment horizontal="center" vertical="center" wrapText="1"/>
      <protection/>
    </xf>
    <xf numFmtId="0" fontId="12" fillId="71" borderId="30" xfId="928" applyFont="1" applyFill="1" applyBorder="1" applyAlignment="1" applyProtection="1">
      <alignment horizontal="center" vertical="center" wrapText="1"/>
      <protection/>
    </xf>
    <xf numFmtId="170" fontId="15" fillId="71" borderId="30" xfId="928" applyNumberFormat="1" applyFont="1" applyFill="1" applyBorder="1" applyAlignment="1" applyProtection="1">
      <alignment horizontal="center" vertical="center" wrapText="1"/>
      <protection/>
    </xf>
    <xf numFmtId="170" fontId="14" fillId="71" borderId="30" xfId="2181" applyNumberFormat="1" applyFont="1" applyFill="1" applyBorder="1" applyAlignment="1">
      <alignment horizontal="center" vertical="center" wrapText="1"/>
    </xf>
    <xf numFmtId="0" fontId="7" fillId="0" borderId="0" xfId="885" applyFont="1" applyFill="1" applyBorder="1" applyAlignment="1">
      <alignment vertical="center" wrapText="1"/>
      <protection/>
    </xf>
    <xf numFmtId="0" fontId="12" fillId="0" borderId="0" xfId="928" applyFont="1" applyFill="1" applyBorder="1" applyAlignment="1" applyProtection="1">
      <alignment horizontal="center" vertical="center" wrapText="1"/>
      <protection/>
    </xf>
    <xf numFmtId="2" fontId="7" fillId="0" borderId="33" xfId="885" applyNumberFormat="1" applyFont="1" applyFill="1" applyBorder="1" applyAlignment="1">
      <alignment horizontal="center" vertical="center" wrapText="1"/>
      <protection/>
    </xf>
    <xf numFmtId="0" fontId="7" fillId="0" borderId="34" xfId="885" applyFont="1" applyFill="1" applyBorder="1" applyAlignment="1">
      <alignment horizontal="center" vertical="center" wrapText="1"/>
      <protection/>
    </xf>
    <xf numFmtId="170" fontId="7" fillId="0" borderId="34" xfId="2181" applyNumberFormat="1" applyFont="1" applyFill="1" applyBorder="1" applyAlignment="1">
      <alignment horizontal="center" vertical="center" wrapText="1"/>
    </xf>
    <xf numFmtId="0" fontId="93" fillId="71" borderId="0" xfId="885" applyFill="1" applyBorder="1" applyAlignment="1">
      <alignment horizontal="left" vertical="center"/>
      <protection/>
    </xf>
    <xf numFmtId="0" fontId="7" fillId="0" borderId="30" xfId="885" applyFont="1" applyFill="1" applyBorder="1" applyAlignment="1">
      <alignment horizontal="left" vertical="center"/>
      <protection/>
    </xf>
    <xf numFmtId="0" fontId="12" fillId="0" borderId="30" xfId="885" applyFont="1" applyFill="1" applyBorder="1" applyAlignment="1">
      <alignment horizontal="left" vertical="center" wrapText="1"/>
      <protection/>
    </xf>
    <xf numFmtId="0" fontId="8" fillId="96" borderId="30" xfId="860" applyNumberFormat="1" applyFont="1" applyFill="1" applyBorder="1" applyAlignment="1">
      <alignment horizontal="center" vertical="center"/>
      <protection/>
    </xf>
    <xf numFmtId="0" fontId="7" fillId="0" borderId="30" xfId="860" applyFont="1" applyFill="1" applyBorder="1" applyAlignment="1">
      <alignment vertical="center"/>
      <protection/>
    </xf>
    <xf numFmtId="0" fontId="12" fillId="0" borderId="0" xfId="885" applyFont="1" applyFill="1" applyBorder="1" applyAlignment="1">
      <alignment horizontal="left" vertical="center" wrapText="1"/>
      <protection/>
    </xf>
    <xf numFmtId="0" fontId="7" fillId="0" borderId="0" xfId="860" applyFont="1" applyFill="1" applyBorder="1" applyAlignment="1">
      <alignment vertical="center"/>
      <protection/>
    </xf>
    <xf numFmtId="0" fontId="7" fillId="0" borderId="30" xfId="885" applyFont="1" applyFill="1" applyBorder="1" applyAlignment="1">
      <alignment horizontal="center" vertical="center"/>
      <protection/>
    </xf>
    <xf numFmtId="0" fontId="7" fillId="0" borderId="0" xfId="885" applyFont="1" applyFill="1" applyBorder="1" applyAlignment="1">
      <alignment horizontal="left" vertical="center"/>
      <protection/>
    </xf>
    <xf numFmtId="0" fontId="7" fillId="0" borderId="30" xfId="860" applyNumberFormat="1" applyFont="1" applyFill="1" applyBorder="1" applyAlignment="1">
      <alignment horizontal="center" vertical="center"/>
      <protection/>
    </xf>
    <xf numFmtId="170" fontId="15" fillId="0" borderId="0" xfId="928" applyNumberFormat="1" applyFont="1" applyFill="1" applyBorder="1" applyAlignment="1" applyProtection="1">
      <alignment horizontal="center" vertical="center" wrapText="1"/>
      <protection/>
    </xf>
    <xf numFmtId="170" fontId="14" fillId="0" borderId="0" xfId="2181" applyNumberFormat="1" applyFont="1" applyFill="1" applyBorder="1" applyAlignment="1">
      <alignment horizontal="center" vertical="center" wrapText="1"/>
    </xf>
    <xf numFmtId="0" fontId="7" fillId="41" borderId="30" xfId="885" applyFont="1" applyFill="1" applyBorder="1" applyAlignment="1" quotePrefix="1">
      <alignment vertical="center" wrapText="1"/>
      <protection/>
    </xf>
    <xf numFmtId="0" fontId="14" fillId="76" borderId="30" xfId="860" applyNumberFormat="1" applyFont="1" applyFill="1" applyBorder="1" applyAlignment="1">
      <alignment horizontal="center" vertical="center"/>
      <protection/>
    </xf>
    <xf numFmtId="0" fontId="7" fillId="0" borderId="30" xfId="860" applyFont="1" applyFill="1" applyBorder="1" applyAlignment="1">
      <alignment horizontal="center" vertical="center"/>
      <protection/>
    </xf>
    <xf numFmtId="0" fontId="7" fillId="0" borderId="0" xfId="860" applyFont="1" applyFill="1" applyBorder="1" applyAlignment="1">
      <alignment horizontal="center" vertical="center"/>
      <protection/>
    </xf>
    <xf numFmtId="4" fontId="7" fillId="0" borderId="0" xfId="885" applyNumberFormat="1" applyFont="1" applyFill="1" applyBorder="1" applyAlignment="1">
      <alignment horizontal="center" vertical="center" wrapText="1"/>
      <protection/>
    </xf>
    <xf numFmtId="0" fontId="93" fillId="0" borderId="0" xfId="885" applyFill="1" applyBorder="1" applyAlignment="1">
      <alignment horizontal="right" vertical="center"/>
      <protection/>
    </xf>
    <xf numFmtId="170" fontId="15" fillId="0" borderId="0" xfId="928" applyNumberFormat="1" applyFont="1" applyFill="1" applyBorder="1" applyAlignment="1" applyProtection="1">
      <alignment horizontal="right" vertical="center" wrapText="1"/>
      <protection/>
    </xf>
    <xf numFmtId="170" fontId="14" fillId="0" borderId="0" xfId="2181" applyNumberFormat="1" applyFont="1" applyFill="1" applyBorder="1" applyAlignment="1">
      <alignment horizontal="right" vertical="center" wrapText="1"/>
    </xf>
    <xf numFmtId="0" fontId="10" fillId="0" borderId="0" xfId="885" applyFont="1" applyFill="1" applyBorder="1" applyAlignment="1">
      <alignment vertical="center"/>
      <protection/>
    </xf>
    <xf numFmtId="0" fontId="93" fillId="0" borderId="0" xfId="885" applyFill="1" applyBorder="1" applyAlignment="1">
      <alignment vertical="center" wrapText="1"/>
      <protection/>
    </xf>
    <xf numFmtId="0" fontId="93" fillId="0" borderId="0" xfId="885" applyFill="1" applyBorder="1" applyAlignment="1">
      <alignment horizontal="right" vertical="center" wrapText="1"/>
      <protection/>
    </xf>
    <xf numFmtId="4" fontId="93" fillId="0" borderId="0" xfId="885" applyNumberFormat="1" applyFill="1" applyBorder="1" applyAlignment="1">
      <alignment vertical="center" wrapText="1"/>
      <protection/>
    </xf>
    <xf numFmtId="4" fontId="14" fillId="0" borderId="0" xfId="928" applyNumberFormat="1" applyFont="1" applyBorder="1" applyAlignment="1" applyProtection="1">
      <alignment vertical="top"/>
      <protection/>
    </xf>
    <xf numFmtId="4" fontId="7" fillId="0" borderId="0" xfId="928" applyNumberFormat="1" applyFont="1" applyBorder="1" applyAlignment="1" applyProtection="1">
      <alignment vertical="center"/>
      <protection/>
    </xf>
    <xf numFmtId="0" fontId="14" fillId="76" borderId="30" xfId="917" applyFont="1" applyFill="1" applyBorder="1" applyAlignment="1" applyProtection="1">
      <alignment horizontal="left" vertical="center"/>
      <protection/>
    </xf>
    <xf numFmtId="0" fontId="14" fillId="76" borderId="30" xfId="917" applyFont="1" applyFill="1" applyBorder="1" applyAlignment="1" applyProtection="1">
      <alignment vertical="center"/>
      <protection/>
    </xf>
    <xf numFmtId="0" fontId="14" fillId="76" borderId="30" xfId="928" applyFont="1" applyFill="1" applyBorder="1" applyAlignment="1" applyProtection="1">
      <alignment vertical="center"/>
      <protection/>
    </xf>
    <xf numFmtId="0" fontId="14" fillId="0" borderId="35" xfId="917" applyFont="1" applyFill="1" applyBorder="1" applyAlignment="1" applyProtection="1">
      <alignment vertical="center" wrapText="1"/>
      <protection locked="0"/>
    </xf>
    <xf numFmtId="0" fontId="14" fillId="0" borderId="36" xfId="917" applyFont="1" applyFill="1" applyBorder="1" applyAlignment="1" applyProtection="1">
      <alignment vertical="center" wrapText="1"/>
      <protection locked="0"/>
    </xf>
    <xf numFmtId="0" fontId="14" fillId="0" borderId="0" xfId="917" applyFont="1" applyFill="1" applyBorder="1" applyAlignment="1" applyProtection="1">
      <alignment vertical="center" wrapText="1"/>
      <protection locked="0"/>
    </xf>
    <xf numFmtId="0" fontId="14" fillId="0" borderId="35" xfId="928" applyFont="1" applyFill="1" applyBorder="1" applyAlignment="1" applyProtection="1">
      <alignment vertical="center" wrapText="1"/>
      <protection/>
    </xf>
    <xf numFmtId="0" fontId="14" fillId="0" borderId="36" xfId="928" applyFont="1" applyFill="1" applyBorder="1" applyAlignment="1" applyProtection="1">
      <alignment vertical="center" wrapText="1"/>
      <protection/>
    </xf>
    <xf numFmtId="0" fontId="14" fillId="0" borderId="0" xfId="917" applyFont="1" applyFill="1" applyBorder="1" applyAlignment="1" applyProtection="1">
      <alignment horizontal="center" vertical="center" wrapText="1"/>
      <protection locked="0"/>
    </xf>
    <xf numFmtId="0" fontId="14" fillId="0" borderId="0" xfId="917" applyFont="1" applyFill="1" applyBorder="1" applyAlignment="1" applyProtection="1">
      <alignment horizontal="left" vertical="center" wrapText="1"/>
      <protection locked="0"/>
    </xf>
    <xf numFmtId="0" fontId="14" fillId="0" borderId="37" xfId="917" applyFont="1" applyFill="1" applyBorder="1" applyAlignment="1" applyProtection="1">
      <alignment vertical="center" wrapText="1"/>
      <protection locked="0"/>
    </xf>
    <xf numFmtId="0" fontId="14" fillId="0" borderId="38" xfId="917" applyFont="1" applyFill="1" applyBorder="1" applyAlignment="1" applyProtection="1">
      <alignment vertical="center" wrapText="1"/>
      <protection locked="0"/>
    </xf>
    <xf numFmtId="0" fontId="14" fillId="0" borderId="37" xfId="928" applyFont="1" applyFill="1" applyBorder="1" applyAlignment="1" applyProtection="1">
      <alignment vertical="center" wrapText="1"/>
      <protection/>
    </xf>
    <xf numFmtId="0" fontId="14" fillId="0" borderId="38" xfId="928" applyFont="1" applyFill="1" applyBorder="1" applyAlignment="1" applyProtection="1">
      <alignment vertical="center" wrapText="1"/>
      <protection/>
    </xf>
    <xf numFmtId="0" fontId="14" fillId="0" borderId="39" xfId="917" applyFont="1" applyFill="1" applyBorder="1" applyAlignment="1" applyProtection="1">
      <alignment vertical="center" wrapText="1"/>
      <protection locked="0"/>
    </xf>
    <xf numFmtId="0" fontId="14" fillId="0" borderId="40" xfId="917" applyFont="1" applyFill="1" applyBorder="1" applyAlignment="1" applyProtection="1">
      <alignment vertical="center" wrapText="1"/>
      <protection locked="0"/>
    </xf>
    <xf numFmtId="0" fontId="14" fillId="0" borderId="39" xfId="928" applyFont="1" applyFill="1" applyBorder="1" applyAlignment="1" applyProtection="1">
      <alignment vertical="center" wrapText="1"/>
      <protection/>
    </xf>
    <xf numFmtId="0" fontId="14" fillId="0" borderId="40" xfId="928" applyFont="1" applyFill="1" applyBorder="1" applyAlignment="1" applyProtection="1">
      <alignment vertical="center" wrapText="1"/>
      <protection/>
    </xf>
    <xf numFmtId="0" fontId="12" fillId="0" borderId="30" xfId="928" applyFont="1" applyFill="1" applyBorder="1" applyAlignment="1" applyProtection="1">
      <alignment horizontal="left" vertical="center" wrapText="1"/>
      <protection/>
    </xf>
    <xf numFmtId="0" fontId="14" fillId="76" borderId="30" xfId="86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71" borderId="30" xfId="0" applyFill="1" applyBorder="1" applyAlignment="1">
      <alignment horizontal="center"/>
    </xf>
    <xf numFmtId="0" fontId="0" fillId="71" borderId="30" xfId="0" applyFill="1" applyBorder="1" applyAlignment="1">
      <alignment horizontal="left"/>
    </xf>
    <xf numFmtId="0" fontId="12" fillId="0" borderId="0" xfId="928" applyFont="1" applyFill="1" applyBorder="1" applyAlignment="1" applyProtection="1">
      <alignment horizontal="left" vertical="center" wrapText="1"/>
      <protection/>
    </xf>
    <xf numFmtId="0" fontId="12" fillId="0" borderId="34" xfId="928" applyFont="1" applyFill="1" applyBorder="1" applyAlignment="1" applyProtection="1">
      <alignment horizontal="center" vertical="center" wrapText="1"/>
      <protection/>
    </xf>
    <xf numFmtId="0" fontId="14" fillId="0" borderId="30" xfId="860" applyNumberFormat="1" applyFont="1" applyFill="1" applyBorder="1" applyAlignment="1">
      <alignment horizontal="center" vertical="center"/>
      <protection/>
    </xf>
    <xf numFmtId="0" fontId="14" fillId="0" borderId="30" xfId="860" applyNumberFormat="1" applyFont="1" applyFill="1" applyBorder="1" applyAlignment="1">
      <alignment horizontal="left" vertical="center"/>
      <protection/>
    </xf>
    <xf numFmtId="170" fontId="7" fillId="71" borderId="30" xfId="2181" applyNumberFormat="1" applyFont="1" applyFill="1" applyBorder="1" applyAlignment="1">
      <alignment horizontal="center" vertical="center" wrapText="1"/>
    </xf>
    <xf numFmtId="170" fontId="7" fillId="71" borderId="29" xfId="2181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2" fontId="12" fillId="0" borderId="30" xfId="928" applyNumberFormat="1" applyFont="1" applyFill="1" applyBorder="1" applyAlignment="1" applyProtection="1">
      <alignment horizontal="center" vertical="center" wrapText="1"/>
      <protection/>
    </xf>
    <xf numFmtId="0" fontId="7" fillId="0" borderId="30" xfId="928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928" applyFont="1" applyFill="1" applyBorder="1" applyAlignment="1" applyProtection="1">
      <alignment horizontal="left" vertical="center" wrapText="1"/>
      <protection/>
    </xf>
    <xf numFmtId="0" fontId="12" fillId="0" borderId="33" xfId="928" applyFont="1" applyFill="1" applyBorder="1" applyAlignment="1" applyProtection="1">
      <alignment horizontal="center" vertical="center" wrapText="1"/>
      <protection/>
    </xf>
    <xf numFmtId="0" fontId="12" fillId="0" borderId="33" xfId="928" applyFont="1" applyFill="1" applyBorder="1" applyAlignment="1" applyProtection="1">
      <alignment horizontal="left" vertical="center" wrapText="1"/>
      <protection/>
    </xf>
    <xf numFmtId="170" fontId="7" fillId="0" borderId="40" xfId="2181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justify" vertical="center"/>
    </xf>
    <xf numFmtId="4" fontId="7" fillId="0" borderId="30" xfId="109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3" xfId="928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170" fontId="7" fillId="71" borderId="34" xfId="218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30" xfId="0" applyFont="1" applyFill="1" applyBorder="1" applyAlignment="1" applyProtection="1">
      <alignment horizontal="justify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70" fontId="7" fillId="71" borderId="36" xfId="2181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12" fillId="71" borderId="30" xfId="928" applyFont="1" applyFill="1" applyBorder="1" applyAlignment="1" applyProtection="1">
      <alignment horizontal="left" vertical="center" wrapText="1"/>
      <protection/>
    </xf>
    <xf numFmtId="0" fontId="12" fillId="71" borderId="34" xfId="928" applyFont="1" applyFill="1" applyBorder="1" applyAlignment="1" applyProtection="1">
      <alignment horizontal="center" vertical="center" wrapText="1"/>
      <protection/>
    </xf>
    <xf numFmtId="0" fontId="12" fillId="71" borderId="34" xfId="928" applyFont="1" applyFill="1" applyBorder="1" applyAlignment="1" applyProtection="1">
      <alignment horizontal="left" vertical="center" wrapText="1"/>
      <protection/>
    </xf>
    <xf numFmtId="0" fontId="52" fillId="0" borderId="30" xfId="0" applyFont="1" applyFill="1" applyBorder="1" applyAlignment="1">
      <alignment horizontal="center"/>
    </xf>
    <xf numFmtId="170" fontId="7" fillId="41" borderId="0" xfId="2181" applyNumberFormat="1" applyFont="1" applyFill="1" applyBorder="1" applyAlignment="1">
      <alignment horizontal="center" vertical="center" wrapText="1"/>
    </xf>
    <xf numFmtId="0" fontId="7" fillId="0" borderId="34" xfId="928" applyFont="1" applyFill="1" applyBorder="1" applyAlignment="1" applyProtection="1">
      <alignment horizontal="center" vertical="center" wrapText="1"/>
      <protection/>
    </xf>
    <xf numFmtId="0" fontId="7" fillId="71" borderId="34" xfId="928" applyFont="1" applyFill="1" applyBorder="1" applyAlignment="1" applyProtection="1">
      <alignment horizontal="center" vertical="center" wrapText="1"/>
      <protection/>
    </xf>
    <xf numFmtId="49" fontId="7" fillId="0" borderId="33" xfId="928" applyNumberFormat="1" applyFont="1" applyFill="1" applyBorder="1" applyAlignment="1" applyProtection="1">
      <alignment horizontal="center" vertical="center"/>
      <protection/>
    </xf>
    <xf numFmtId="0" fontId="7" fillId="71" borderId="34" xfId="885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center"/>
    </xf>
    <xf numFmtId="2" fontId="7" fillId="0" borderId="34" xfId="885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justify" vertical="center" wrapText="1"/>
    </xf>
    <xf numFmtId="4" fontId="5" fillId="0" borderId="33" xfId="2103" applyNumberFormat="1" applyFont="1" applyFill="1" applyBorder="1" applyAlignment="1" applyProtection="1">
      <alignment horizontal="right" vertical="center" wrapText="1"/>
      <protection/>
    </xf>
    <xf numFmtId="49" fontId="7" fillId="0" borderId="34" xfId="928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quotePrefix="1">
      <alignment horizontal="justify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3" fillId="0" borderId="33" xfId="885" applyFill="1" applyBorder="1" applyAlignment="1">
      <alignment horizontal="left" vertical="center"/>
      <protection/>
    </xf>
    <xf numFmtId="2" fontId="5" fillId="0" borderId="33" xfId="0" applyNumberFormat="1" applyFont="1" applyFill="1" applyBorder="1" applyAlignment="1" applyProtection="1">
      <alignment horizontal="center" vertical="center" wrapText="1"/>
      <protection/>
    </xf>
    <xf numFmtId="2" fontId="12" fillId="71" borderId="30" xfId="928" applyNumberFormat="1" applyFont="1" applyFill="1" applyBorder="1" applyAlignment="1" applyProtection="1">
      <alignment horizontal="center" vertical="center" wrapText="1"/>
      <protection/>
    </xf>
    <xf numFmtId="0" fontId="7" fillId="0" borderId="34" xfId="885" applyFont="1" applyFill="1" applyBorder="1" applyAlignment="1">
      <alignment horizontal="left" vertical="center"/>
      <protection/>
    </xf>
    <xf numFmtId="0" fontId="1" fillId="0" borderId="0" xfId="948" applyFont="1">
      <alignment/>
      <protection/>
    </xf>
    <xf numFmtId="0" fontId="93" fillId="0" borderId="0" xfId="943" applyFill="1" applyBorder="1" applyAlignment="1">
      <alignment horizontal="left" vertical="center"/>
      <protection/>
    </xf>
    <xf numFmtId="0" fontId="54" fillId="0" borderId="0" xfId="943" applyFont="1" applyAlignment="1" applyProtection="1">
      <alignment vertical="center"/>
      <protection/>
    </xf>
    <xf numFmtId="0" fontId="54" fillId="0" borderId="0" xfId="943" applyFont="1" applyProtection="1">
      <alignment/>
      <protection/>
    </xf>
    <xf numFmtId="0" fontId="54" fillId="0" borderId="0" xfId="943" applyFont="1" applyFill="1" applyBorder="1" applyProtection="1">
      <alignment/>
      <protection/>
    </xf>
    <xf numFmtId="0" fontId="55" fillId="0" borderId="0" xfId="943" applyFont="1" applyAlignment="1" applyProtection="1">
      <alignment vertical="center"/>
      <protection/>
    </xf>
    <xf numFmtId="0" fontId="57" fillId="0" borderId="0" xfId="943" applyFont="1" applyAlignment="1" applyProtection="1">
      <alignment vertical="center"/>
      <protection/>
    </xf>
    <xf numFmtId="0" fontId="58" fillId="0" borderId="0" xfId="943" applyFont="1" applyAlignment="1" applyProtection="1">
      <alignment vertical="center"/>
      <protection/>
    </xf>
    <xf numFmtId="0" fontId="54" fillId="0" borderId="0" xfId="943" applyFont="1" applyAlignment="1" applyProtection="1">
      <alignment wrapText="1"/>
      <protection/>
    </xf>
    <xf numFmtId="10" fontId="54" fillId="0" borderId="0" xfId="943" applyNumberFormat="1" applyFont="1" applyProtection="1">
      <alignment/>
      <protection/>
    </xf>
    <xf numFmtId="10" fontId="54" fillId="0" borderId="0" xfId="1046" applyNumberFormat="1" applyFont="1" applyAlignment="1" applyProtection="1">
      <alignment/>
      <protection/>
    </xf>
    <xf numFmtId="0" fontId="59" fillId="0" borderId="0" xfId="943" applyFont="1" applyAlignment="1" applyProtection="1">
      <alignment vertical="center"/>
      <protection/>
    </xf>
    <xf numFmtId="0" fontId="3" fillId="0" borderId="0" xfId="943" applyFont="1" applyAlignment="1" applyProtection="1">
      <alignment vertical="center"/>
      <protection/>
    </xf>
    <xf numFmtId="0" fontId="1" fillId="0" borderId="0" xfId="943" applyFont="1" applyAlignment="1" applyProtection="1">
      <alignment vertical="center"/>
      <protection/>
    </xf>
    <xf numFmtId="0" fontId="59" fillId="41" borderId="35" xfId="943" applyFont="1" applyFill="1" applyBorder="1" applyAlignment="1" applyProtection="1">
      <alignment vertical="center"/>
      <protection/>
    </xf>
    <xf numFmtId="0" fontId="3" fillId="41" borderId="34" xfId="943" applyFont="1" applyFill="1" applyBorder="1" applyAlignment="1" applyProtection="1">
      <alignment vertical="center"/>
      <protection/>
    </xf>
    <xf numFmtId="0" fontId="1" fillId="41" borderId="34" xfId="943" applyFont="1" applyFill="1" applyBorder="1" applyAlignment="1" applyProtection="1">
      <alignment vertical="center"/>
      <protection/>
    </xf>
    <xf numFmtId="0" fontId="1" fillId="41" borderId="36" xfId="943" applyFont="1" applyFill="1" applyBorder="1" applyAlignment="1" applyProtection="1">
      <alignment vertical="center"/>
      <protection/>
    </xf>
    <xf numFmtId="0" fontId="59" fillId="41" borderId="37" xfId="943" applyFont="1" applyFill="1" applyBorder="1" applyAlignment="1" applyProtection="1">
      <alignment vertical="center"/>
      <protection/>
    </xf>
    <xf numFmtId="0" fontId="93" fillId="0" borderId="0" xfId="943" applyFill="1" applyBorder="1" applyAlignment="1">
      <alignment horizontal="left" vertical="top"/>
      <protection/>
    </xf>
    <xf numFmtId="0" fontId="1" fillId="41" borderId="0" xfId="943" applyFont="1" applyFill="1" applyBorder="1" applyAlignment="1" applyProtection="1">
      <alignment vertical="center"/>
      <protection/>
    </xf>
    <xf numFmtId="0" fontId="1" fillId="41" borderId="38" xfId="943" applyFont="1" applyFill="1" applyBorder="1" applyAlignment="1" applyProtection="1">
      <alignment vertical="center"/>
      <protection/>
    </xf>
    <xf numFmtId="0" fontId="59" fillId="41" borderId="39" xfId="943" applyFont="1" applyFill="1" applyBorder="1" applyAlignment="1" applyProtection="1">
      <alignment vertical="center"/>
      <protection/>
    </xf>
    <xf numFmtId="0" fontId="3" fillId="41" borderId="33" xfId="943" applyFont="1" applyFill="1" applyBorder="1" applyAlignment="1" applyProtection="1">
      <alignment vertical="center"/>
      <protection/>
    </xf>
    <xf numFmtId="0" fontId="1" fillId="41" borderId="33" xfId="943" applyFont="1" applyFill="1" applyBorder="1" applyAlignment="1" applyProtection="1">
      <alignment vertical="center"/>
      <protection/>
    </xf>
    <xf numFmtId="0" fontId="1" fillId="41" borderId="40" xfId="943" applyFont="1" applyFill="1" applyBorder="1" applyAlignment="1" applyProtection="1">
      <alignment vertical="center"/>
      <protection/>
    </xf>
    <xf numFmtId="0" fontId="14" fillId="76" borderId="41" xfId="917" applyFont="1" applyFill="1" applyBorder="1" applyAlignment="1" applyProtection="1">
      <alignment horizontal="center" vertical="center"/>
      <protection/>
    </xf>
    <xf numFmtId="0" fontId="14" fillId="0" borderId="34" xfId="917" applyFont="1" applyFill="1" applyBorder="1" applyAlignment="1" applyProtection="1">
      <alignment vertical="center" wrapText="1"/>
      <protection locked="0"/>
    </xf>
    <xf numFmtId="0" fontId="54" fillId="0" borderId="36" xfId="943" applyFont="1" applyBorder="1" applyProtection="1">
      <alignment/>
      <protection/>
    </xf>
    <xf numFmtId="0" fontId="14" fillId="0" borderId="36" xfId="917" applyFont="1" applyFill="1" applyBorder="1" applyAlignment="1" applyProtection="1">
      <alignment horizontal="center" vertical="center" wrapText="1"/>
      <protection locked="0"/>
    </xf>
    <xf numFmtId="0" fontId="14" fillId="0" borderId="39" xfId="917" applyFont="1" applyFill="1" applyBorder="1" applyAlignment="1" applyProtection="1">
      <alignment vertical="top"/>
      <protection locked="0"/>
    </xf>
    <xf numFmtId="0" fontId="14" fillId="0" borderId="33" xfId="917" applyFont="1" applyFill="1" applyBorder="1" applyAlignment="1" applyProtection="1">
      <alignment vertical="top"/>
      <protection locked="0"/>
    </xf>
    <xf numFmtId="0" fontId="54" fillId="0" borderId="40" xfId="943" applyFont="1" applyBorder="1" applyAlignment="1" applyProtection="1">
      <alignment/>
      <protection/>
    </xf>
    <xf numFmtId="0" fontId="14" fillId="0" borderId="40" xfId="917" applyFont="1" applyFill="1" applyBorder="1" applyAlignment="1" applyProtection="1">
      <alignment horizontal="center" vertical="center" wrapText="1"/>
      <protection locked="0"/>
    </xf>
    <xf numFmtId="0" fontId="60" fillId="41" borderId="0" xfId="948" applyFont="1" applyFill="1" applyBorder="1">
      <alignment/>
      <protection/>
    </xf>
    <xf numFmtId="0" fontId="6" fillId="41" borderId="0" xfId="868" applyFont="1" applyFill="1" applyBorder="1" applyAlignment="1">
      <alignment horizontal="center" vertical="center"/>
      <protection/>
    </xf>
    <xf numFmtId="0" fontId="61" fillId="41" borderId="0" xfId="868" applyFont="1" applyFill="1" applyBorder="1" applyAlignment="1">
      <alignment horizontal="center" vertical="center"/>
      <protection/>
    </xf>
    <xf numFmtId="0" fontId="1" fillId="0" borderId="35" xfId="948" applyFont="1" applyBorder="1">
      <alignment/>
      <protection/>
    </xf>
    <xf numFmtId="0" fontId="1" fillId="0" borderId="34" xfId="948" applyFont="1" applyBorder="1">
      <alignment/>
      <protection/>
    </xf>
    <xf numFmtId="0" fontId="54" fillId="0" borderId="36" xfId="943" applyFont="1" applyBorder="1" applyAlignment="1" applyProtection="1">
      <alignment vertical="center"/>
      <protection/>
    </xf>
    <xf numFmtId="0" fontId="1" fillId="0" borderId="36" xfId="948" applyFont="1" applyBorder="1">
      <alignment/>
      <protection/>
    </xf>
    <xf numFmtId="0" fontId="1" fillId="0" borderId="39" xfId="948" applyFont="1" applyBorder="1">
      <alignment/>
      <protection/>
    </xf>
    <xf numFmtId="0" fontId="1" fillId="0" borderId="33" xfId="948" applyFont="1" applyBorder="1">
      <alignment/>
      <protection/>
    </xf>
    <xf numFmtId="0" fontId="54" fillId="0" borderId="40" xfId="943" applyFont="1" applyBorder="1" applyAlignment="1" applyProtection="1">
      <alignment vertical="center"/>
      <protection/>
    </xf>
    <xf numFmtId="0" fontId="1" fillId="0" borderId="40" xfId="948" applyFont="1" applyBorder="1">
      <alignment/>
      <protection/>
    </xf>
    <xf numFmtId="0" fontId="93" fillId="0" borderId="0" xfId="943" applyFill="1" applyBorder="1" applyAlignment="1">
      <alignment horizontal="left" vertical="center" wrapText="1"/>
      <protection/>
    </xf>
    <xf numFmtId="49" fontId="4" fillId="41" borderId="0" xfId="943" applyNumberFormat="1" applyFont="1" applyFill="1" applyBorder="1" applyAlignment="1" applyProtection="1">
      <alignment vertical="center"/>
      <protection hidden="1"/>
    </xf>
    <xf numFmtId="0" fontId="9" fillId="35" borderId="42" xfId="943" applyFont="1" applyFill="1" applyBorder="1" applyAlignment="1">
      <alignment vertical="center" wrapText="1"/>
      <protection/>
    </xf>
    <xf numFmtId="0" fontId="9" fillId="35" borderId="43" xfId="943" applyFont="1" applyFill="1" applyBorder="1" applyAlignment="1">
      <alignment vertical="center" wrapText="1"/>
      <protection/>
    </xf>
    <xf numFmtId="0" fontId="9" fillId="35" borderId="31" xfId="943" applyFont="1" applyFill="1" applyBorder="1" applyAlignment="1">
      <alignment vertical="center" wrapText="1"/>
      <protection/>
    </xf>
    <xf numFmtId="0" fontId="9" fillId="35" borderId="36" xfId="943" applyFont="1" applyFill="1" applyBorder="1" applyAlignment="1">
      <alignment vertical="center" wrapText="1"/>
      <protection/>
    </xf>
    <xf numFmtId="0" fontId="9" fillId="35" borderId="44" xfId="943" applyFont="1" applyFill="1" applyBorder="1" applyAlignment="1">
      <alignment horizontal="center" vertical="center" wrapText="1"/>
      <protection/>
    </xf>
    <xf numFmtId="0" fontId="9" fillId="35" borderId="45" xfId="943" applyFont="1" applyFill="1" applyBorder="1" applyAlignment="1">
      <alignment horizontal="center" vertical="center" wrapText="1"/>
      <protection/>
    </xf>
    <xf numFmtId="0" fontId="9" fillId="35" borderId="46" xfId="943" applyFont="1" applyFill="1" applyBorder="1" applyAlignment="1">
      <alignment horizontal="center" wrapText="1"/>
      <protection/>
    </xf>
    <xf numFmtId="0" fontId="9" fillId="35" borderId="38" xfId="943" applyFont="1" applyFill="1" applyBorder="1" applyAlignment="1">
      <alignment horizontal="center" wrapText="1"/>
      <protection/>
    </xf>
    <xf numFmtId="0" fontId="9" fillId="35" borderId="47" xfId="943" applyFont="1" applyFill="1" applyBorder="1" applyAlignment="1">
      <alignment horizontal="center" vertical="top" wrapText="1"/>
      <protection/>
    </xf>
    <xf numFmtId="0" fontId="9" fillId="35" borderId="48" xfId="943" applyFont="1" applyFill="1" applyBorder="1" applyAlignment="1">
      <alignment horizontal="center" vertical="top" wrapText="1"/>
      <protection/>
    </xf>
    <xf numFmtId="0" fontId="9" fillId="35" borderId="32" xfId="943" applyFont="1" applyFill="1" applyBorder="1" applyAlignment="1">
      <alignment horizontal="center" vertical="top" wrapText="1"/>
      <protection/>
    </xf>
    <xf numFmtId="0" fontId="9" fillId="35" borderId="40" xfId="943" applyFont="1" applyFill="1" applyBorder="1" applyAlignment="1">
      <alignment horizontal="center" vertical="top" wrapText="1"/>
      <protection/>
    </xf>
    <xf numFmtId="2" fontId="93" fillId="0" borderId="0" xfId="943" applyNumberFormat="1" applyFill="1" applyBorder="1" applyAlignment="1">
      <alignment horizontal="left" vertical="center"/>
      <protection/>
    </xf>
    <xf numFmtId="0" fontId="13" fillId="0" borderId="0" xfId="943" applyFont="1" applyFill="1" applyBorder="1" applyAlignment="1">
      <alignment horizontal="left" vertical="center"/>
      <protection/>
    </xf>
    <xf numFmtId="0" fontId="7" fillId="0" borderId="32" xfId="860" applyNumberFormat="1" applyFont="1" applyFill="1" applyBorder="1" applyAlignment="1">
      <alignment vertical="center"/>
      <protection/>
    </xf>
    <xf numFmtId="10" fontId="7" fillId="0" borderId="32" xfId="1054" applyNumberFormat="1" applyFont="1" applyFill="1" applyBorder="1" applyAlignment="1">
      <alignment vertical="center" wrapText="1"/>
    </xf>
    <xf numFmtId="0" fontId="7" fillId="0" borderId="41" xfId="943" applyFont="1" applyFill="1" applyBorder="1" applyAlignment="1">
      <alignment vertical="center" wrapText="1"/>
      <protection/>
    </xf>
    <xf numFmtId="0" fontId="52" fillId="0" borderId="0" xfId="943" applyFont="1" applyFill="1" applyBorder="1" applyAlignment="1" applyProtection="1">
      <alignment horizontal="left" vertical="center" wrapText="1"/>
      <protection/>
    </xf>
    <xf numFmtId="2" fontId="52" fillId="0" borderId="0" xfId="943" applyNumberFormat="1" applyFont="1" applyFill="1" applyBorder="1" applyAlignment="1" applyProtection="1">
      <alignment horizontal="center" vertical="center"/>
      <protection/>
    </xf>
    <xf numFmtId="0" fontId="52" fillId="0" borderId="0" xfId="943" applyFont="1" applyFill="1" applyBorder="1" applyAlignment="1" applyProtection="1">
      <alignment horizontal="right" vertical="center" wrapText="1"/>
      <protection/>
    </xf>
    <xf numFmtId="0" fontId="52" fillId="0" borderId="0" xfId="943" applyFont="1" applyFill="1" applyProtection="1">
      <alignment/>
      <protection/>
    </xf>
    <xf numFmtId="0" fontId="7" fillId="0" borderId="41" xfId="860" applyNumberFormat="1" applyFont="1" applyFill="1" applyBorder="1" applyAlignment="1">
      <alignment horizontal="left" vertical="center"/>
      <protection/>
    </xf>
    <xf numFmtId="0" fontId="52" fillId="0" borderId="0" xfId="943" applyFont="1" applyFill="1" applyBorder="1" applyAlignment="1" applyProtection="1">
      <alignment horizontal="left" vertical="center" wrapText="1"/>
      <protection/>
    </xf>
    <xf numFmtId="2" fontId="52" fillId="0" borderId="0" xfId="943" applyNumberFormat="1" applyFont="1" applyFill="1" applyBorder="1" applyAlignment="1" applyProtection="1">
      <alignment horizontal="center" vertical="center"/>
      <protection/>
    </xf>
    <xf numFmtId="0" fontId="52" fillId="0" borderId="0" xfId="943" applyFont="1" applyFill="1" applyBorder="1" applyAlignment="1" applyProtection="1">
      <alignment horizontal="right" vertical="center" wrapText="1"/>
      <protection/>
    </xf>
    <xf numFmtId="0" fontId="52" fillId="0" borderId="0" xfId="943" applyFont="1" applyFill="1" applyProtection="1">
      <alignment/>
      <protection/>
    </xf>
    <xf numFmtId="0" fontId="8" fillId="35" borderId="41" xfId="943" applyFont="1" applyFill="1" applyBorder="1" applyAlignment="1">
      <alignment vertical="center" wrapText="1"/>
      <protection/>
    </xf>
    <xf numFmtId="169" fontId="7" fillId="76" borderId="41" xfId="717" applyNumberFormat="1" applyFont="1" applyFill="1" applyBorder="1" applyAlignment="1">
      <alignment vertical="center" wrapText="1"/>
    </xf>
    <xf numFmtId="10" fontId="7" fillId="76" borderId="32" xfId="1054" applyNumberFormat="1" applyFont="1" applyFill="1" applyBorder="1" applyAlignment="1">
      <alignment vertical="center" wrapText="1"/>
    </xf>
    <xf numFmtId="0" fontId="10" fillId="0" borderId="0" xfId="943" applyFont="1" applyFill="1" applyBorder="1" applyAlignment="1">
      <alignment vertical="center"/>
      <protection/>
    </xf>
    <xf numFmtId="0" fontId="93" fillId="0" borderId="0" xfId="943" applyFill="1" applyBorder="1" applyAlignment="1">
      <alignment vertical="center" wrapText="1"/>
      <protection/>
    </xf>
    <xf numFmtId="0" fontId="14" fillId="0" borderId="37" xfId="917" applyFont="1" applyFill="1" applyBorder="1" applyAlignment="1" applyProtection="1">
      <alignment horizontal="center" vertical="center" wrapText="1"/>
      <protection locked="0"/>
    </xf>
    <xf numFmtId="0" fontId="14" fillId="0" borderId="34" xfId="928" applyFont="1" applyFill="1" applyBorder="1" applyAlignment="1" applyProtection="1">
      <alignment vertical="center" wrapText="1"/>
      <protection/>
    </xf>
    <xf numFmtId="0" fontId="14" fillId="0" borderId="37" xfId="917" applyFont="1" applyFill="1" applyBorder="1" applyAlignment="1" applyProtection="1">
      <alignment horizontal="left" vertical="center" wrapText="1"/>
      <protection locked="0"/>
    </xf>
    <xf numFmtId="0" fontId="14" fillId="0" borderId="38" xfId="917" applyFont="1" applyFill="1" applyBorder="1" applyAlignment="1" applyProtection="1">
      <alignment horizontal="left" vertical="center" wrapText="1"/>
      <protection locked="0"/>
    </xf>
    <xf numFmtId="0" fontId="14" fillId="0" borderId="0" xfId="928" applyFont="1" applyFill="1" applyBorder="1" applyAlignment="1" applyProtection="1">
      <alignment vertical="center" wrapText="1"/>
      <protection/>
    </xf>
    <xf numFmtId="0" fontId="14" fillId="0" borderId="39" xfId="917" applyFont="1" applyFill="1" applyBorder="1" applyAlignment="1" applyProtection="1">
      <alignment horizontal="center" vertical="center" wrapText="1"/>
      <protection locked="0"/>
    </xf>
    <xf numFmtId="0" fontId="14" fillId="0" borderId="33" xfId="928" applyFont="1" applyFill="1" applyBorder="1" applyAlignment="1" applyProtection="1">
      <alignment vertical="center" wrapText="1"/>
      <protection/>
    </xf>
    <xf numFmtId="0" fontId="7" fillId="0" borderId="33" xfId="879" applyFont="1" applyBorder="1" applyAlignment="1">
      <alignment/>
      <protection/>
    </xf>
    <xf numFmtId="0" fontId="1" fillId="0" borderId="0" xfId="869" applyFont="1">
      <alignment/>
      <protection/>
    </xf>
    <xf numFmtId="10" fontId="63" fillId="0" borderId="0" xfId="1045" applyNumberFormat="1" applyFont="1" applyAlignment="1">
      <alignment/>
    </xf>
    <xf numFmtId="10" fontId="63" fillId="0" borderId="41" xfId="1045" applyNumberFormat="1" applyFont="1" applyBorder="1" applyAlignment="1">
      <alignment vertical="center"/>
    </xf>
    <xf numFmtId="10" fontId="52" fillId="0" borderId="41" xfId="1045" applyNumberFormat="1" applyFont="1" applyBorder="1" applyAlignment="1">
      <alignment vertical="center"/>
    </xf>
    <xf numFmtId="0" fontId="1" fillId="0" borderId="0" xfId="869" applyFont="1" applyAlignment="1">
      <alignment horizontal="center" vertical="center"/>
      <protection/>
    </xf>
    <xf numFmtId="10" fontId="1" fillId="0" borderId="0" xfId="869" applyNumberFormat="1" applyFont="1" applyAlignment="1">
      <alignment horizontal="center"/>
      <protection/>
    </xf>
    <xf numFmtId="10" fontId="63" fillId="0" borderId="41" xfId="1045" applyNumberFormat="1" applyFont="1" applyBorder="1" applyAlignment="1">
      <alignment horizontal="center" vertical="center"/>
    </xf>
    <xf numFmtId="10" fontId="52" fillId="0" borderId="41" xfId="1045" applyNumberFormat="1" applyFont="1" applyFill="1" applyBorder="1" applyAlignment="1">
      <alignment vertical="center"/>
    </xf>
    <xf numFmtId="4" fontId="1" fillId="0" borderId="0" xfId="869" applyNumberFormat="1" applyFont="1">
      <alignment/>
      <protection/>
    </xf>
    <xf numFmtId="43" fontId="1" fillId="98" borderId="41" xfId="2104" applyFont="1" applyFill="1" applyBorder="1" applyAlignment="1">
      <alignment horizontal="center" vertical="center"/>
    </xf>
    <xf numFmtId="43" fontId="52" fillId="0" borderId="41" xfId="2104" applyFont="1" applyFill="1" applyBorder="1" applyAlignment="1">
      <alignment horizontal="center" vertical="center"/>
    </xf>
    <xf numFmtId="43" fontId="1" fillId="0" borderId="41" xfId="2104" applyFont="1" applyFill="1" applyBorder="1" applyAlignment="1">
      <alignment horizontal="center" vertical="center"/>
    </xf>
    <xf numFmtId="43" fontId="52" fillId="98" borderId="41" xfId="2104" applyFont="1" applyFill="1" applyBorder="1" applyAlignment="1">
      <alignment horizontal="center" vertical="center"/>
    </xf>
    <xf numFmtId="182" fontId="64" fillId="0" borderId="0" xfId="2479" applyNumberFormat="1" applyFont="1" applyAlignment="1">
      <alignment/>
    </xf>
    <xf numFmtId="43" fontId="3" fillId="0" borderId="41" xfId="2104" applyFont="1" applyBorder="1" applyAlignment="1">
      <alignment vertical="center"/>
    </xf>
    <xf numFmtId="9" fontId="3" fillId="0" borderId="41" xfId="1045" applyNumberFormat="1" applyFont="1" applyBorder="1" applyAlignment="1">
      <alignment horizontal="center" vertical="center"/>
    </xf>
    <xf numFmtId="10" fontId="3" fillId="0" borderId="41" xfId="1045" applyNumberFormat="1" applyFont="1" applyBorder="1" applyAlignment="1">
      <alignment vertical="center"/>
    </xf>
    <xf numFmtId="10" fontId="1" fillId="0" borderId="41" xfId="1045" applyNumberFormat="1" applyFont="1" applyBorder="1" applyAlignment="1">
      <alignment vertical="center"/>
    </xf>
    <xf numFmtId="4" fontId="3" fillId="0" borderId="29" xfId="869" applyNumberFormat="1" applyFont="1" applyBorder="1" applyAlignment="1">
      <alignment vertical="center"/>
      <protection/>
    </xf>
    <xf numFmtId="0" fontId="1" fillId="0" borderId="0" xfId="869" applyFont="1" applyBorder="1">
      <alignment/>
      <protection/>
    </xf>
    <xf numFmtId="10" fontId="63" fillId="0" borderId="0" xfId="1045" applyNumberFormat="1" applyFont="1" applyBorder="1" applyAlignment="1">
      <alignment/>
    </xf>
    <xf numFmtId="4" fontId="7" fillId="0" borderId="0" xfId="928" applyNumberFormat="1" applyFont="1" applyBorder="1" applyAlignment="1" applyProtection="1">
      <alignment horizontal="center" vertical="center"/>
      <protection/>
    </xf>
    <xf numFmtId="0" fontId="7" fillId="0" borderId="0" xfId="928" applyFont="1" applyBorder="1" applyAlignment="1" applyProtection="1">
      <alignment vertical="center"/>
      <protection/>
    </xf>
    <xf numFmtId="10" fontId="7" fillId="0" borderId="0" xfId="1054" applyNumberFormat="1" applyFont="1" applyBorder="1" applyAlignment="1" applyProtection="1">
      <alignment vertical="center"/>
      <protection/>
    </xf>
    <xf numFmtId="0" fontId="61" fillId="0" borderId="0" xfId="868" applyFont="1" applyFill="1" applyBorder="1" applyAlignment="1">
      <alignment vertical="center"/>
      <protection/>
    </xf>
    <xf numFmtId="0" fontId="1" fillId="0" borderId="0" xfId="869" applyFont="1" applyFill="1" applyBorder="1">
      <alignment/>
      <protection/>
    </xf>
    <xf numFmtId="0" fontId="14" fillId="76" borderId="28" xfId="917" applyFont="1" applyFill="1" applyBorder="1" applyAlignment="1" applyProtection="1">
      <alignment vertical="center"/>
      <protection/>
    </xf>
    <xf numFmtId="0" fontId="14" fillId="76" borderId="29" xfId="917" applyFont="1" applyFill="1" applyBorder="1" applyAlignment="1" applyProtection="1">
      <alignment vertical="center"/>
      <protection/>
    </xf>
    <xf numFmtId="10" fontId="63" fillId="0" borderId="0" xfId="1045" applyNumberFormat="1" applyFont="1" applyFill="1" applyBorder="1" applyAlignment="1">
      <alignment/>
    </xf>
    <xf numFmtId="0" fontId="14" fillId="0" borderId="35" xfId="917" applyFont="1" applyFill="1" applyBorder="1" applyAlignment="1" applyProtection="1">
      <alignment horizontal="center" vertical="center" wrapText="1"/>
      <protection locked="0"/>
    </xf>
    <xf numFmtId="0" fontId="93" fillId="0" borderId="0" xfId="943" applyFill="1" applyBorder="1" applyAlignment="1">
      <alignment horizontal="right" vertical="center" wrapText="1"/>
      <protection/>
    </xf>
    <xf numFmtId="10" fontId="10" fillId="0" borderId="0" xfId="1054" applyNumberFormat="1" applyFont="1" applyFill="1" applyBorder="1" applyAlignment="1">
      <alignment vertical="center" wrapText="1"/>
    </xf>
    <xf numFmtId="10" fontId="10" fillId="0" borderId="0" xfId="1054" applyNumberFormat="1" applyFont="1" applyFill="1" applyBorder="1" applyAlignment="1">
      <alignment horizontal="left" vertical="center"/>
    </xf>
    <xf numFmtId="0" fontId="1" fillId="0" borderId="35" xfId="869" applyFont="1" applyBorder="1">
      <alignment/>
      <protection/>
    </xf>
    <xf numFmtId="0" fontId="1" fillId="0" borderId="36" xfId="869" applyFont="1" applyBorder="1">
      <alignment/>
      <protection/>
    </xf>
    <xf numFmtId="0" fontId="1" fillId="0" borderId="39" xfId="869" applyFont="1" applyBorder="1">
      <alignment/>
      <protection/>
    </xf>
    <xf numFmtId="0" fontId="1" fillId="0" borderId="40" xfId="869" applyFont="1" applyBorder="1">
      <alignment/>
      <protection/>
    </xf>
    <xf numFmtId="181" fontId="7" fillId="0" borderId="49" xfId="879" applyNumberFormat="1" applyFont="1" applyFill="1" applyBorder="1" applyAlignment="1">
      <alignment horizontal="right" vertical="top" wrapText="1"/>
      <protection/>
    </xf>
    <xf numFmtId="4" fontId="7" fillId="0" borderId="50" xfId="879" applyNumberFormat="1" applyFont="1" applyFill="1" applyBorder="1" applyAlignment="1">
      <alignment horizontal="right" vertical="top" wrapText="1"/>
      <protection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vertical="center" wrapText="1"/>
      <protection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 quotePrefix="1">
      <alignment horizontal="justify" vertical="center" wrapText="1"/>
    </xf>
    <xf numFmtId="49" fontId="4" fillId="0" borderId="30" xfId="885" applyNumberFormat="1" applyFont="1" applyFill="1" applyBorder="1" applyAlignment="1" applyProtection="1">
      <alignment vertical="center"/>
      <protection hidden="1"/>
    </xf>
    <xf numFmtId="49" fontId="4" fillId="41" borderId="30" xfId="885" applyNumberFormat="1" applyFont="1" applyFill="1" applyBorder="1" applyAlignment="1" applyProtection="1">
      <alignment horizontal="left" vertical="center"/>
      <protection hidden="1"/>
    </xf>
    <xf numFmtId="0" fontId="5" fillId="0" borderId="41" xfId="943" applyFont="1" applyBorder="1" applyAlignment="1" quotePrefix="1">
      <alignment vertical="center" wrapText="1"/>
      <protection/>
    </xf>
    <xf numFmtId="0" fontId="5" fillId="0" borderId="41" xfId="943" applyFont="1" applyBorder="1" applyAlignment="1">
      <alignment vertical="center" wrapText="1"/>
      <protection/>
    </xf>
    <xf numFmtId="0" fontId="9" fillId="35" borderId="34" xfId="943" applyFont="1" applyFill="1" applyBorder="1" applyAlignment="1">
      <alignment vertical="center" wrapText="1"/>
      <protection/>
    </xf>
    <xf numFmtId="0" fontId="9" fillId="35" borderId="0" xfId="943" applyFont="1" applyFill="1" applyBorder="1" applyAlignment="1">
      <alignment horizontal="center" vertical="center" wrapText="1"/>
      <protection/>
    </xf>
    <xf numFmtId="0" fontId="9" fillId="35" borderId="33" xfId="943" applyFont="1" applyFill="1" applyBorder="1" applyAlignment="1">
      <alignment horizontal="center" vertical="top" wrapText="1"/>
      <protection/>
    </xf>
    <xf numFmtId="170" fontId="8" fillId="97" borderId="30" xfId="860" applyNumberFormat="1" applyFont="1" applyFill="1" applyBorder="1" applyAlignment="1">
      <alignment horizontal="center" vertical="center"/>
      <protection/>
    </xf>
    <xf numFmtId="170" fontId="8" fillId="97" borderId="30" xfId="710" applyNumberFormat="1" applyFont="1" applyFill="1" applyBorder="1" applyAlignment="1">
      <alignment horizontal="center" vertical="center"/>
    </xf>
    <xf numFmtId="10" fontId="8" fillId="35" borderId="41" xfId="2181" applyNumberFormat="1" applyFont="1" applyFill="1" applyBorder="1" applyAlignment="1">
      <alignment vertical="center" wrapText="1"/>
    </xf>
    <xf numFmtId="170" fontId="14" fillId="0" borderId="30" xfId="2181" applyNumberFormat="1" applyFont="1" applyFill="1" applyBorder="1" applyAlignment="1">
      <alignment horizontal="center" vertical="center" wrapText="1"/>
    </xf>
    <xf numFmtId="4" fontId="14" fillId="0" borderId="0" xfId="928" applyNumberFormat="1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49" fontId="4" fillId="41" borderId="29" xfId="885" applyNumberFormat="1" applyFont="1" applyFill="1" applyBorder="1" applyAlignment="1" applyProtection="1" quotePrefix="1">
      <alignment vertical="center"/>
      <protection hidden="1"/>
    </xf>
    <xf numFmtId="49" fontId="4" fillId="41" borderId="29" xfId="885" applyNumberFormat="1" applyFont="1" applyFill="1" applyBorder="1" applyAlignment="1" applyProtection="1">
      <alignment vertical="center"/>
      <protection hidden="1"/>
    </xf>
    <xf numFmtId="0" fontId="7" fillId="71" borderId="34" xfId="860" applyNumberFormat="1" applyFont="1" applyFill="1" applyBorder="1" applyAlignment="1">
      <alignment horizontal="center" vertical="center"/>
      <protection/>
    </xf>
    <xf numFmtId="0" fontId="7" fillId="71" borderId="34" xfId="860" applyNumberFormat="1" applyFont="1" applyFill="1" applyBorder="1" applyAlignment="1">
      <alignment horizontal="left" vertical="center"/>
      <protection/>
    </xf>
    <xf numFmtId="4" fontId="7" fillId="0" borderId="49" xfId="879" applyNumberFormat="1" applyFont="1" applyFill="1" applyBorder="1" applyAlignment="1">
      <alignment horizontal="right" vertical="top" wrapText="1"/>
      <protection/>
    </xf>
    <xf numFmtId="2" fontId="7" fillId="0" borderId="30" xfId="928" applyNumberFormat="1" applyFont="1" applyFill="1" applyBorder="1" applyAlignment="1" applyProtection="1">
      <alignment horizontal="center" vertical="center" wrapText="1"/>
      <protection/>
    </xf>
    <xf numFmtId="4" fontId="12" fillId="0" borderId="30" xfId="928" applyNumberFormat="1" applyFont="1" applyFill="1" applyBorder="1" applyAlignment="1" applyProtection="1">
      <alignment horizontal="center" vertical="center" wrapText="1"/>
      <protection/>
    </xf>
    <xf numFmtId="0" fontId="53" fillId="0" borderId="30" xfId="928" applyFont="1" applyFill="1" applyBorder="1" applyAlignment="1" applyProtection="1">
      <alignment horizontal="center" vertical="center" wrapText="1"/>
      <protection/>
    </xf>
    <xf numFmtId="0" fontId="7" fillId="0" borderId="49" xfId="879" applyFont="1" applyFill="1" applyBorder="1" applyAlignment="1">
      <alignment horizontal="left" vertical="top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67" fillId="0" borderId="0" xfId="885" applyFont="1" applyFill="1" applyBorder="1" applyAlignment="1">
      <alignment horizontal="left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169" fontId="7" fillId="0" borderId="32" xfId="717" applyNumberFormat="1" applyFont="1" applyFill="1" applyBorder="1" applyAlignment="1">
      <alignment vertical="center" wrapText="1"/>
    </xf>
    <xf numFmtId="169" fontId="8" fillId="35" borderId="41" xfId="2181" applyNumberFormat="1" applyFont="1" applyFill="1" applyBorder="1" applyAlignment="1">
      <alignment vertical="center" wrapText="1"/>
    </xf>
    <xf numFmtId="0" fontId="52" fillId="0" borderId="30" xfId="869" applyFont="1" applyBorder="1" applyAlignment="1">
      <alignment vertical="center"/>
      <protection/>
    </xf>
    <xf numFmtId="0" fontId="52" fillId="0" borderId="29" xfId="869" applyFont="1" applyBorder="1" applyAlignment="1">
      <alignment vertical="center"/>
      <protection/>
    </xf>
    <xf numFmtId="0" fontId="1" fillId="0" borderId="28" xfId="869" applyFont="1" applyBorder="1" applyAlignment="1">
      <alignment vertical="center"/>
      <protection/>
    </xf>
    <xf numFmtId="0" fontId="1" fillId="0" borderId="30" xfId="869" applyFont="1" applyBorder="1" applyAlignment="1">
      <alignment vertical="center"/>
      <protection/>
    </xf>
    <xf numFmtId="0" fontId="1" fillId="0" borderId="29" xfId="869" applyFont="1" applyBorder="1" applyAlignment="1">
      <alignment vertical="center"/>
      <protection/>
    </xf>
    <xf numFmtId="43" fontId="52" fillId="0" borderId="28" xfId="2104" applyFont="1" applyBorder="1" applyAlignment="1">
      <alignment vertical="center"/>
    </xf>
    <xf numFmtId="43" fontId="52" fillId="0" borderId="30" xfId="2104" applyFont="1" applyBorder="1" applyAlignment="1">
      <alignment vertical="center"/>
    </xf>
    <xf numFmtId="43" fontId="52" fillId="0" borderId="29" xfId="2104" applyFont="1" applyBorder="1" applyAlignment="1">
      <alignment vertical="center"/>
    </xf>
    <xf numFmtId="43" fontId="52" fillId="0" borderId="28" xfId="2104" applyFont="1" applyFill="1" applyBorder="1" applyAlignment="1">
      <alignment vertical="center"/>
    </xf>
    <xf numFmtId="43" fontId="52" fillId="0" borderId="30" xfId="2104" applyFont="1" applyFill="1" applyBorder="1" applyAlignment="1">
      <alignment vertical="center"/>
    </xf>
    <xf numFmtId="43" fontId="52" fillId="0" borderId="29" xfId="2104" applyFont="1" applyFill="1" applyBorder="1" applyAlignment="1">
      <alignment vertical="center"/>
    </xf>
    <xf numFmtId="43" fontId="56" fillId="0" borderId="28" xfId="2104" applyFont="1" applyBorder="1" applyAlignment="1">
      <alignment vertical="center"/>
    </xf>
    <xf numFmtId="43" fontId="56" fillId="0" borderId="30" xfId="2104" applyFont="1" applyBorder="1" applyAlignment="1">
      <alignment vertical="center"/>
    </xf>
    <xf numFmtId="43" fontId="56" fillId="0" borderId="29" xfId="2104" applyFont="1" applyBorder="1" applyAlignment="1">
      <alignment vertical="center"/>
    </xf>
    <xf numFmtId="4" fontId="3" fillId="0" borderId="30" xfId="2104" applyNumberFormat="1" applyFont="1" applyBorder="1" applyAlignment="1">
      <alignment vertical="center"/>
    </xf>
    <xf numFmtId="4" fontId="3" fillId="0" borderId="29" xfId="2104" applyNumberFormat="1" applyFont="1" applyBorder="1" applyAlignment="1">
      <alignment vertical="center"/>
    </xf>
    <xf numFmtId="4" fontId="3" fillId="0" borderId="30" xfId="869" applyNumberFormat="1" applyFont="1" applyBorder="1" applyAlignment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41" borderId="30" xfId="928" applyFont="1" applyFill="1" applyBorder="1" applyAlignment="1" applyProtection="1">
      <alignment horizontal="center" vertical="center" wrapText="1"/>
      <protection/>
    </xf>
    <xf numFmtId="49" fontId="7" fillId="41" borderId="0" xfId="928" applyNumberFormat="1" applyFont="1" applyFill="1" applyBorder="1" applyAlignment="1" applyProtection="1">
      <alignment horizontal="center" vertical="center"/>
      <protection/>
    </xf>
    <xf numFmtId="0" fontId="7" fillId="41" borderId="0" xfId="0" applyFont="1" applyFill="1" applyBorder="1" applyAlignment="1" applyProtection="1">
      <alignment vertical="center" wrapText="1"/>
      <protection/>
    </xf>
    <xf numFmtId="0" fontId="68" fillId="0" borderId="0" xfId="885" applyFont="1" applyFill="1" applyBorder="1" applyAlignment="1">
      <alignment horizontal="left" vertical="center"/>
      <protection/>
    </xf>
    <xf numFmtId="0" fontId="53" fillId="0" borderId="30" xfId="928" applyFont="1" applyFill="1" applyBorder="1" applyAlignment="1" applyProtection="1">
      <alignment horizontal="left" vertical="center" wrapText="1"/>
      <protection/>
    </xf>
    <xf numFmtId="170" fontId="53" fillId="0" borderId="30" xfId="2181" applyNumberFormat="1" applyFont="1" applyFill="1" applyBorder="1" applyAlignment="1">
      <alignment horizontal="center" vertical="center" wrapText="1"/>
    </xf>
    <xf numFmtId="0" fontId="53" fillId="41" borderId="30" xfId="928" applyFont="1" applyFill="1" applyBorder="1" applyAlignment="1" applyProtection="1">
      <alignment horizontal="center" vertical="center" wrapText="1"/>
      <protection/>
    </xf>
    <xf numFmtId="0" fontId="53" fillId="41" borderId="30" xfId="928" applyFont="1" applyFill="1" applyBorder="1" applyAlignment="1" applyProtection="1">
      <alignment horizontal="left" vertical="center" wrapText="1"/>
      <protection/>
    </xf>
    <xf numFmtId="170" fontId="53" fillId="41" borderId="30" xfId="2181" applyNumberFormat="1" applyFont="1" applyFill="1" applyBorder="1" applyAlignment="1">
      <alignment horizontal="center" vertical="center" wrapText="1"/>
    </xf>
    <xf numFmtId="4" fontId="53" fillId="41" borderId="30" xfId="1090" applyNumberFormat="1" applyFont="1" applyFill="1" applyBorder="1" applyAlignment="1">
      <alignment horizontal="center" vertical="center"/>
    </xf>
    <xf numFmtId="0" fontId="15" fillId="71" borderId="30" xfId="928" applyFont="1" applyFill="1" applyBorder="1" applyAlignment="1" applyProtection="1">
      <alignment horizontal="center" vertical="center" wrapText="1"/>
      <protection/>
    </xf>
    <xf numFmtId="0" fontId="15" fillId="71" borderId="30" xfId="928" applyFont="1" applyFill="1" applyBorder="1" applyAlignment="1" applyProtection="1">
      <alignment horizontal="left" vertical="center" wrapText="1"/>
      <protection/>
    </xf>
    <xf numFmtId="2" fontId="15" fillId="71" borderId="30" xfId="928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vertical="center" wrapText="1"/>
    </xf>
    <xf numFmtId="2" fontId="12" fillId="0" borderId="33" xfId="928" applyNumberFormat="1" applyFont="1" applyFill="1" applyBorder="1" applyAlignment="1" applyProtection="1">
      <alignment horizontal="center" vertical="center" wrapText="1"/>
      <protection/>
    </xf>
    <xf numFmtId="0" fontId="7" fillId="71" borderId="30" xfId="928" applyFont="1" applyFill="1" applyBorder="1" applyAlignment="1" applyProtection="1">
      <alignment horizontal="center" vertical="center" wrapText="1"/>
      <protection/>
    </xf>
    <xf numFmtId="0" fontId="7" fillId="71" borderId="30" xfId="928" applyFont="1" applyFill="1" applyBorder="1" applyAlignment="1" applyProtection="1">
      <alignment horizontal="left" vertical="center" wrapText="1"/>
      <protection/>
    </xf>
    <xf numFmtId="2" fontId="7" fillId="71" borderId="30" xfId="928" applyNumberFormat="1" applyFont="1" applyFill="1" applyBorder="1" applyAlignment="1" applyProtection="1">
      <alignment horizontal="center" vertical="center" wrapText="1"/>
      <protection/>
    </xf>
    <xf numFmtId="0" fontId="31" fillId="0" borderId="0" xfId="885" applyFont="1" applyFill="1" applyBorder="1" applyAlignment="1">
      <alignment horizontal="left" vertical="center"/>
      <protection/>
    </xf>
    <xf numFmtId="0" fontId="7" fillId="41" borderId="30" xfId="928" applyFont="1" applyFill="1" applyBorder="1" applyAlignment="1" applyProtection="1">
      <alignment horizontal="left" vertical="center" wrapText="1"/>
      <protection/>
    </xf>
    <xf numFmtId="0" fontId="7" fillId="0" borderId="30" xfId="928" applyFont="1" applyFill="1" applyBorder="1" applyAlignment="1" applyProtection="1">
      <alignment horizontal="left" vertical="center" wrapText="1"/>
      <protection/>
    </xf>
    <xf numFmtId="0" fontId="7" fillId="41" borderId="33" xfId="928" applyFont="1" applyFill="1" applyBorder="1" applyAlignment="1" applyProtection="1">
      <alignment horizontal="center" vertical="center" wrapText="1"/>
      <protection/>
    </xf>
    <xf numFmtId="2" fontId="7" fillId="0" borderId="33" xfId="9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4" fillId="0" borderId="49" xfId="879" applyFont="1" applyFill="1" applyBorder="1" applyAlignment="1">
      <alignment horizontal="center" vertical="top" wrapText="1"/>
      <protection/>
    </xf>
    <xf numFmtId="0" fontId="7" fillId="0" borderId="49" xfId="879" applyFont="1" applyFill="1" applyBorder="1" applyAlignment="1">
      <alignment horizontal="center" vertical="top" wrapText="1"/>
      <protection/>
    </xf>
    <xf numFmtId="0" fontId="7" fillId="0" borderId="51" xfId="879" applyFont="1" applyFill="1" applyBorder="1" applyAlignment="1">
      <alignment horizontal="left" vertical="top" wrapText="1"/>
      <protection/>
    </xf>
    <xf numFmtId="0" fontId="7" fillId="0" borderId="49" xfId="879" applyFont="1" applyFill="1" applyBorder="1" applyAlignment="1">
      <alignment horizontal="right" vertical="top" wrapText="1"/>
      <protection/>
    </xf>
    <xf numFmtId="0" fontId="14" fillId="0" borderId="49" xfId="879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justify" vertical="center"/>
    </xf>
    <xf numFmtId="0" fontId="7" fillId="0" borderId="34" xfId="928" applyFont="1" applyFill="1" applyBorder="1" applyAlignment="1" applyProtection="1">
      <alignment horizontal="left" vertical="center" wrapText="1"/>
      <protection/>
    </xf>
    <xf numFmtId="0" fontId="53" fillId="0" borderId="0" xfId="879" applyFont="1" applyFill="1" applyBorder="1" applyAlignment="1">
      <alignment horizontal="right" vertical="top"/>
      <protection/>
    </xf>
    <xf numFmtId="4" fontId="53" fillId="0" borderId="0" xfId="879" applyNumberFormat="1" applyFont="1" applyFill="1" applyBorder="1" applyAlignment="1">
      <alignment horizontal="right" vertical="top"/>
      <protection/>
    </xf>
    <xf numFmtId="0" fontId="2" fillId="0" borderId="0" xfId="0" applyFont="1" applyFill="1" applyAlignment="1">
      <alignment/>
    </xf>
    <xf numFmtId="0" fontId="53" fillId="41" borderId="0" xfId="879" applyFont="1" applyFill="1" applyBorder="1" applyAlignment="1">
      <alignment horizontal="right" vertical="top"/>
      <protection/>
    </xf>
    <xf numFmtId="4" fontId="53" fillId="41" borderId="0" xfId="879" applyNumberFormat="1" applyFont="1" applyFill="1" applyBorder="1" applyAlignment="1">
      <alignment horizontal="right" vertical="top"/>
      <protection/>
    </xf>
    <xf numFmtId="0" fontId="2" fillId="98" borderId="0" xfId="0" applyFont="1" applyFill="1" applyAlignment="1">
      <alignment/>
    </xf>
    <xf numFmtId="0" fontId="53" fillId="98" borderId="0" xfId="879" applyFont="1" applyFill="1" applyBorder="1" applyAlignment="1">
      <alignment horizontal="right" vertical="top"/>
      <protection/>
    </xf>
    <xf numFmtId="4" fontId="53" fillId="98" borderId="0" xfId="879" applyNumberFormat="1" applyFont="1" applyFill="1" applyBorder="1" applyAlignment="1">
      <alignment horizontal="right" vertical="top"/>
      <protection/>
    </xf>
    <xf numFmtId="0" fontId="7" fillId="0" borderId="50" xfId="879" applyFont="1" applyFill="1" applyBorder="1" applyAlignment="1">
      <alignment horizontal="right" vertical="top" wrapText="1"/>
      <protection/>
    </xf>
    <xf numFmtId="0" fontId="7" fillId="0" borderId="49" xfId="879" applyFont="1" applyFill="1" applyBorder="1" applyAlignment="1" quotePrefix="1">
      <alignment horizontal="left" vertical="top" wrapText="1"/>
      <protection/>
    </xf>
    <xf numFmtId="0" fontId="52" fillId="0" borderId="0" xfId="0" applyFont="1" applyFill="1" applyAlignment="1">
      <alignment/>
    </xf>
    <xf numFmtId="0" fontId="14" fillId="0" borderId="52" xfId="879" applyFont="1" applyFill="1" applyBorder="1" applyAlignment="1">
      <alignment horizontal="left" vertical="top" wrapText="1"/>
      <protection/>
    </xf>
    <xf numFmtId="0" fontId="7" fillId="0" borderId="0" xfId="879" applyFont="1" applyFill="1" applyBorder="1" applyAlignment="1">
      <alignment horizontal="right" vertical="top"/>
      <protection/>
    </xf>
    <xf numFmtId="4" fontId="7" fillId="0" borderId="0" xfId="879" applyNumberFormat="1" applyFont="1" applyFill="1" applyBorder="1" applyAlignment="1">
      <alignment horizontal="right" vertical="top"/>
      <protection/>
    </xf>
    <xf numFmtId="2" fontId="12" fillId="0" borderId="30" xfId="928" applyNumberFormat="1" applyFont="1" applyFill="1" applyBorder="1" applyAlignment="1" applyProtection="1" quotePrefix="1">
      <alignment horizontal="center" vertical="center" wrapText="1"/>
      <protection/>
    </xf>
    <xf numFmtId="2" fontId="7" fillId="0" borderId="34" xfId="928" applyNumberFormat="1" applyFont="1" applyFill="1" applyBorder="1" applyAlignment="1" applyProtection="1">
      <alignment horizontal="center" vertical="center" wrapText="1"/>
      <protection/>
    </xf>
    <xf numFmtId="0" fontId="13" fillId="99" borderId="0" xfId="885" applyFont="1" applyFill="1" applyBorder="1" applyAlignment="1">
      <alignment horizontal="left" vertical="center"/>
      <protection/>
    </xf>
    <xf numFmtId="0" fontId="59" fillId="0" borderId="0" xfId="943" applyFont="1" applyAlignment="1" applyProtection="1">
      <alignment vertical="center"/>
      <protection/>
    </xf>
    <xf numFmtId="0" fontId="3" fillId="0" borderId="0" xfId="943" applyFont="1" applyAlignment="1" applyProtection="1">
      <alignment vertical="center"/>
      <protection/>
    </xf>
    <xf numFmtId="0" fontId="1" fillId="0" borderId="0" xfId="943" applyFont="1" applyAlignment="1" applyProtection="1">
      <alignment vertical="center"/>
      <protection/>
    </xf>
    <xf numFmtId="0" fontId="59" fillId="41" borderId="35" xfId="943" applyFont="1" applyFill="1" applyBorder="1" applyAlignment="1" applyProtection="1">
      <alignment vertical="center"/>
      <protection/>
    </xf>
    <xf numFmtId="0" fontId="3" fillId="41" borderId="34" xfId="943" applyFont="1" applyFill="1" applyBorder="1" applyAlignment="1" applyProtection="1">
      <alignment vertical="center"/>
      <protection/>
    </xf>
    <xf numFmtId="0" fontId="1" fillId="41" borderId="34" xfId="943" applyFont="1" applyFill="1" applyBorder="1" applyAlignment="1" applyProtection="1">
      <alignment vertical="center"/>
      <protection/>
    </xf>
    <xf numFmtId="0" fontId="1" fillId="41" borderId="36" xfId="943" applyFont="1" applyFill="1" applyBorder="1" applyAlignment="1" applyProtection="1">
      <alignment vertical="center"/>
      <protection/>
    </xf>
    <xf numFmtId="0" fontId="59" fillId="41" borderId="37" xfId="943" applyFont="1" applyFill="1" applyBorder="1" applyAlignment="1" applyProtection="1">
      <alignment vertical="center"/>
      <protection/>
    </xf>
    <xf numFmtId="0" fontId="1" fillId="41" borderId="0" xfId="943" applyFont="1" applyFill="1" applyBorder="1" applyAlignment="1" applyProtection="1">
      <alignment vertical="center"/>
      <protection/>
    </xf>
    <xf numFmtId="0" fontId="1" fillId="41" borderId="38" xfId="943" applyFont="1" applyFill="1" applyBorder="1" applyAlignment="1" applyProtection="1">
      <alignment vertical="center"/>
      <protection/>
    </xf>
    <xf numFmtId="0" fontId="59" fillId="41" borderId="39" xfId="943" applyFont="1" applyFill="1" applyBorder="1" applyAlignment="1" applyProtection="1">
      <alignment vertical="center"/>
      <protection/>
    </xf>
    <xf numFmtId="0" fontId="3" fillId="41" borderId="33" xfId="943" applyFont="1" applyFill="1" applyBorder="1" applyAlignment="1" applyProtection="1">
      <alignment vertical="center"/>
      <protection/>
    </xf>
    <xf numFmtId="0" fontId="1" fillId="41" borderId="33" xfId="943" applyFont="1" applyFill="1" applyBorder="1" applyAlignment="1" applyProtection="1">
      <alignment vertical="center"/>
      <protection/>
    </xf>
    <xf numFmtId="0" fontId="1" fillId="41" borderId="40" xfId="943" applyFont="1" applyFill="1" applyBorder="1" applyAlignment="1" applyProtection="1">
      <alignment vertical="center"/>
      <protection/>
    </xf>
    <xf numFmtId="0" fontId="14" fillId="76" borderId="53" xfId="879" applyFont="1" applyFill="1" applyBorder="1" applyAlignment="1">
      <alignment horizontal="left" vertical="top" wrapText="1"/>
      <protection/>
    </xf>
    <xf numFmtId="0" fontId="14" fillId="76" borderId="54" xfId="879" applyFont="1" applyFill="1" applyBorder="1" applyAlignment="1">
      <alignment horizontal="left" vertical="top" wrapText="1"/>
      <protection/>
    </xf>
    <xf numFmtId="0" fontId="14" fillId="76" borderId="54" xfId="879" applyFont="1" applyFill="1" applyBorder="1" applyAlignment="1">
      <alignment horizontal="center" vertical="top" wrapText="1"/>
      <protection/>
    </xf>
    <xf numFmtId="181" fontId="14" fillId="76" borderId="54" xfId="879" applyNumberFormat="1" applyFont="1" applyFill="1" applyBorder="1" applyAlignment="1">
      <alignment horizontal="right" vertical="top" wrapText="1"/>
      <protection/>
    </xf>
    <xf numFmtId="4" fontId="14" fillId="76" borderId="55" xfId="879" applyNumberFormat="1" applyFont="1" applyFill="1" applyBorder="1" applyAlignment="1">
      <alignment horizontal="right" vertical="top"/>
      <protection/>
    </xf>
    <xf numFmtId="0" fontId="7" fillId="76" borderId="56" xfId="879" applyFont="1" applyFill="1" applyBorder="1" applyAlignment="1">
      <alignment vertical="top"/>
      <protection/>
    </xf>
    <xf numFmtId="4" fontId="7" fillId="76" borderId="50" xfId="879" applyNumberFormat="1" applyFont="1" applyFill="1" applyBorder="1" applyAlignment="1">
      <alignment horizontal="right" vertical="top"/>
      <protection/>
    </xf>
    <xf numFmtId="0" fontId="14" fillId="100" borderId="0" xfId="879" applyFont="1" applyFill="1" applyBorder="1" applyAlignment="1">
      <alignment horizontal="left" vertical="top" wrapText="1"/>
      <protection/>
    </xf>
    <xf numFmtId="0" fontId="14" fillId="100" borderId="0" xfId="879" applyFont="1" applyFill="1" applyBorder="1" applyAlignment="1">
      <alignment horizontal="center" vertical="top" wrapText="1"/>
      <protection/>
    </xf>
    <xf numFmtId="181" fontId="14" fillId="100" borderId="0" xfId="879" applyNumberFormat="1" applyFont="1" applyFill="1" applyBorder="1" applyAlignment="1">
      <alignment horizontal="right" vertical="top" wrapText="1"/>
      <protection/>
    </xf>
    <xf numFmtId="4" fontId="14" fillId="100" borderId="0" xfId="879" applyNumberFormat="1" applyFont="1" applyFill="1" applyBorder="1" applyAlignment="1">
      <alignment horizontal="right" vertical="top"/>
      <protection/>
    </xf>
    <xf numFmtId="0" fontId="14" fillId="0" borderId="49" xfId="879" applyFont="1" applyBorder="1" applyAlignment="1">
      <alignment horizontal="left" vertical="top" wrapText="1"/>
      <protection/>
    </xf>
    <xf numFmtId="181" fontId="7" fillId="0" borderId="49" xfId="879" applyNumberFormat="1" applyFont="1" applyBorder="1" applyAlignment="1">
      <alignment horizontal="right" vertical="top" wrapText="1"/>
      <protection/>
    </xf>
    <xf numFmtId="4" fontId="7" fillId="0" borderId="49" xfId="879" applyNumberFormat="1" applyFont="1" applyBorder="1" applyAlignment="1">
      <alignment horizontal="right" vertical="top" wrapText="1"/>
      <protection/>
    </xf>
    <xf numFmtId="4" fontId="7" fillId="0" borderId="50" xfId="879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/>
    </xf>
    <xf numFmtId="189" fontId="7" fillId="0" borderId="49" xfId="879" applyNumberFormat="1" applyFont="1" applyFill="1" applyBorder="1" applyAlignment="1">
      <alignment horizontal="right" vertical="top" wrapText="1"/>
      <protection/>
    </xf>
    <xf numFmtId="0" fontId="14" fillId="0" borderId="51" xfId="879" applyFont="1" applyFill="1" applyBorder="1" applyAlignment="1">
      <alignment horizontal="left" vertical="top" wrapText="1"/>
      <protection/>
    </xf>
    <xf numFmtId="0" fontId="14" fillId="0" borderId="52" xfId="879" applyFont="1" applyBorder="1" applyAlignment="1">
      <alignment horizontal="left" vertical="top" wrapText="1"/>
      <protection/>
    </xf>
    <xf numFmtId="0" fontId="7" fillId="0" borderId="49" xfId="879" applyFont="1" applyBorder="1" applyAlignment="1">
      <alignment horizontal="left" vertical="top" wrapText="1"/>
      <protection/>
    </xf>
    <xf numFmtId="0" fontId="7" fillId="0" borderId="49" xfId="879" applyFont="1" applyBorder="1" applyAlignment="1">
      <alignment horizontal="center" vertical="top" wrapText="1"/>
      <protection/>
    </xf>
    <xf numFmtId="0" fontId="7" fillId="0" borderId="30" xfId="860" applyNumberFormat="1" applyFont="1" applyFill="1" applyBorder="1" applyAlignment="1">
      <alignment horizontal="left" vertical="center"/>
      <protection/>
    </xf>
    <xf numFmtId="0" fontId="14" fillId="0" borderId="57" xfId="879" applyFont="1" applyBorder="1" applyAlignment="1">
      <alignment vertical="top" wrapText="1"/>
      <protection/>
    </xf>
    <xf numFmtId="0" fontId="14" fillId="0" borderId="49" xfId="877" applyFont="1" applyBorder="1" applyAlignment="1">
      <alignment horizontal="center" vertical="top" wrapText="1"/>
      <protection/>
    </xf>
    <xf numFmtId="0" fontId="14" fillId="0" borderId="58" xfId="879" applyFont="1" applyBorder="1" applyAlignment="1">
      <alignment vertical="top" wrapText="1"/>
      <protection/>
    </xf>
    <xf numFmtId="0" fontId="14" fillId="0" borderId="59" xfId="879" applyFont="1" applyBorder="1" applyAlignment="1">
      <alignment vertical="top" wrapText="1"/>
      <protection/>
    </xf>
    <xf numFmtId="49" fontId="4" fillId="0" borderId="28" xfId="885" applyNumberFormat="1" applyFont="1" applyFill="1" applyBorder="1" applyAlignment="1" applyProtection="1">
      <alignment vertical="center"/>
      <protection hidden="1"/>
    </xf>
    <xf numFmtId="49" fontId="4" fillId="0" borderId="28" xfId="885" applyNumberFormat="1" applyFont="1" applyFill="1" applyBorder="1" applyAlignment="1" applyProtection="1">
      <alignment horizontal="left" vertical="center"/>
      <protection hidden="1"/>
    </xf>
    <xf numFmtId="4" fontId="7" fillId="41" borderId="0" xfId="879" applyNumberFormat="1" applyFont="1" applyFill="1" applyBorder="1" applyAlignment="1">
      <alignment horizontal="right" vertical="top"/>
      <protection/>
    </xf>
    <xf numFmtId="10" fontId="10" fillId="0" borderId="0" xfId="1044" applyNumberFormat="1" applyFont="1" applyFill="1" applyBorder="1" applyAlignment="1">
      <alignment horizontal="left" vertical="center"/>
    </xf>
    <xf numFmtId="4" fontId="14" fillId="0" borderId="33" xfId="928" applyNumberFormat="1" applyFont="1" applyBorder="1" applyAlignment="1" applyProtection="1">
      <alignment horizontal="left" vertical="top"/>
      <protection/>
    </xf>
    <xf numFmtId="0" fontId="53" fillId="0" borderId="0" xfId="879" applyFont="1">
      <alignment/>
      <protection/>
    </xf>
    <xf numFmtId="0" fontId="69" fillId="0" borderId="0" xfId="0" applyFont="1" applyFill="1" applyBorder="1" applyAlignment="1" quotePrefix="1">
      <alignment vertical="center"/>
    </xf>
    <xf numFmtId="49" fontId="69" fillId="41" borderId="29" xfId="885" applyNumberFormat="1" applyFont="1" applyFill="1" applyBorder="1" applyAlignment="1" applyProtection="1" quotePrefix="1">
      <alignment vertical="center"/>
      <protection hidden="1"/>
    </xf>
    <xf numFmtId="0" fontId="53" fillId="0" borderId="0" xfId="879" applyFont="1" applyFill="1" applyBorder="1">
      <alignment/>
      <protection/>
    </xf>
    <xf numFmtId="49" fontId="69" fillId="41" borderId="29" xfId="885" applyNumberFormat="1" applyFont="1" applyFill="1" applyBorder="1" applyAlignment="1" applyProtection="1">
      <alignment vertical="center"/>
      <protection hidden="1"/>
    </xf>
    <xf numFmtId="49" fontId="69" fillId="0" borderId="30" xfId="885" applyNumberFormat="1" applyFont="1" applyFill="1" applyBorder="1" applyAlignment="1" applyProtection="1">
      <alignment vertical="center"/>
      <protection hidden="1"/>
    </xf>
    <xf numFmtId="49" fontId="69" fillId="41" borderId="30" xfId="885" applyNumberFormat="1" applyFont="1" applyFill="1" applyBorder="1" applyAlignment="1" applyProtection="1">
      <alignment vertical="center"/>
      <protection hidden="1"/>
    </xf>
    <xf numFmtId="49" fontId="69" fillId="41" borderId="40" xfId="885" applyNumberFormat="1" applyFont="1" applyFill="1" applyBorder="1" applyAlignment="1" applyProtection="1">
      <alignment horizontal="left" vertical="center"/>
      <protection hidden="1"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53" fillId="0" borderId="0" xfId="879" applyFont="1" applyAlignment="1">
      <alignment/>
      <protection/>
    </xf>
    <xf numFmtId="0" fontId="53" fillId="41" borderId="0" xfId="879" applyFont="1" applyFill="1" applyBorder="1" applyAlignment="1">
      <alignment horizontal="right" vertical="top"/>
      <protection/>
    </xf>
    <xf numFmtId="4" fontId="53" fillId="41" borderId="0" xfId="879" applyNumberFormat="1" applyFont="1" applyFill="1" applyBorder="1" applyAlignment="1">
      <alignment horizontal="right" vertical="top"/>
      <protection/>
    </xf>
    <xf numFmtId="0" fontId="53" fillId="0" borderId="0" xfId="879" applyFont="1" applyFill="1" applyBorder="1" applyAlignment="1">
      <alignment horizontal="right" vertical="top"/>
      <protection/>
    </xf>
    <xf numFmtId="4" fontId="53" fillId="0" borderId="0" xfId="879" applyNumberFormat="1" applyFont="1" applyFill="1" applyBorder="1" applyAlignment="1">
      <alignment horizontal="right" vertical="top"/>
      <protection/>
    </xf>
    <xf numFmtId="0" fontId="53" fillId="76" borderId="60" xfId="879" applyFont="1" applyFill="1" applyBorder="1" applyAlignment="1">
      <alignment vertical="top"/>
      <protection/>
    </xf>
    <xf numFmtId="0" fontId="2" fillId="0" borderId="0" xfId="0" applyFont="1" applyFill="1" applyAlignment="1">
      <alignment/>
    </xf>
    <xf numFmtId="0" fontId="72" fillId="0" borderId="0" xfId="879" applyFont="1" applyFill="1" applyBorder="1" applyAlignment="1">
      <alignment horizontal="center" vertical="top" wrapText="1"/>
      <protection/>
    </xf>
    <xf numFmtId="181" fontId="72" fillId="0" borderId="0" xfId="879" applyNumberFormat="1" applyFont="1" applyFill="1" applyBorder="1" applyAlignment="1">
      <alignment horizontal="right" vertical="top" wrapText="1"/>
      <protection/>
    </xf>
    <xf numFmtId="4" fontId="72" fillId="0" borderId="0" xfId="879" applyNumberFormat="1" applyFont="1" applyFill="1" applyBorder="1" applyAlignment="1">
      <alignment horizontal="right" vertical="top"/>
      <protection/>
    </xf>
    <xf numFmtId="0" fontId="53" fillId="76" borderId="56" xfId="879" applyFont="1" applyFill="1" applyBorder="1" applyAlignment="1">
      <alignment vertical="top"/>
      <protection/>
    </xf>
    <xf numFmtId="0" fontId="53" fillId="41" borderId="0" xfId="879" applyFont="1" applyFill="1" applyBorder="1" applyAlignment="1">
      <alignment horizontal="left" vertical="top"/>
      <protection/>
    </xf>
    <xf numFmtId="0" fontId="53" fillId="0" borderId="0" xfId="879" applyFont="1" applyFill="1" applyBorder="1" applyAlignment="1">
      <alignment horizontal="left" vertical="top"/>
      <protection/>
    </xf>
    <xf numFmtId="0" fontId="53" fillId="76" borderId="0" xfId="879" applyFont="1" applyFill="1" applyBorder="1" applyAlignment="1">
      <alignment horizontal="left" vertical="top"/>
      <protection/>
    </xf>
    <xf numFmtId="0" fontId="53" fillId="0" borderId="60" xfId="879" applyFont="1" applyFill="1" applyBorder="1" applyAlignment="1">
      <alignment horizontal="left" vertical="top"/>
      <protection/>
    </xf>
    <xf numFmtId="49" fontId="14" fillId="41" borderId="28" xfId="885" applyNumberFormat="1" applyFont="1" applyFill="1" applyBorder="1" applyAlignment="1" applyProtection="1" quotePrefix="1">
      <alignment vertical="center"/>
      <protection hidden="1"/>
    </xf>
    <xf numFmtId="49" fontId="14" fillId="41" borderId="28" xfId="885" applyNumberFormat="1" applyFont="1" applyFill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horizontal="justify" vertical="center" wrapText="1"/>
      <protection/>
    </xf>
    <xf numFmtId="2" fontId="12" fillId="0" borderId="30" xfId="928" applyNumberFormat="1" applyFont="1" applyFill="1" applyBorder="1" applyAlignment="1" applyProtection="1">
      <alignment horizontal="center" vertical="center" wrapText="1"/>
      <protection/>
    </xf>
    <xf numFmtId="0" fontId="12" fillId="0" borderId="30" xfId="928" applyFont="1" applyFill="1" applyBorder="1" applyAlignment="1" applyProtection="1">
      <alignment horizontal="center" vertical="center" wrapText="1"/>
      <protection/>
    </xf>
    <xf numFmtId="0" fontId="15" fillId="0" borderId="52" xfId="879" applyFont="1" applyFill="1" applyBorder="1" applyAlignment="1">
      <alignment horizontal="left" vertical="top" wrapText="1"/>
      <protection/>
    </xf>
    <xf numFmtId="0" fontId="15" fillId="0" borderId="49" xfId="879" applyFont="1" applyBorder="1" applyAlignment="1">
      <alignment horizontal="left" vertical="top" wrapText="1"/>
      <protection/>
    </xf>
    <xf numFmtId="0" fontId="15" fillId="0" borderId="49" xfId="877" applyFont="1" applyBorder="1" applyAlignment="1">
      <alignment horizontal="center" vertical="top" wrapText="1"/>
      <protection/>
    </xf>
    <xf numFmtId="0" fontId="12" fillId="0" borderId="49" xfId="879" applyFont="1" applyBorder="1" applyAlignment="1">
      <alignment horizontal="left" vertical="top" wrapText="1"/>
      <protection/>
    </xf>
    <xf numFmtId="0" fontId="12" fillId="0" borderId="49" xfId="879" applyFont="1" applyBorder="1" applyAlignment="1">
      <alignment horizontal="center" vertical="top" wrapText="1"/>
      <protection/>
    </xf>
    <xf numFmtId="0" fontId="12" fillId="41" borderId="0" xfId="879" applyFont="1" applyFill="1" applyBorder="1" applyAlignment="1">
      <alignment horizontal="right" vertical="top"/>
      <protection/>
    </xf>
    <xf numFmtId="0" fontId="15" fillId="0" borderId="51" xfId="879" applyFont="1" applyBorder="1" applyAlignment="1">
      <alignment horizontal="left" vertical="top" wrapText="1"/>
      <protection/>
    </xf>
    <xf numFmtId="0" fontId="12" fillId="0" borderId="49" xfId="879" applyFont="1" applyFill="1" applyBorder="1" applyAlignment="1">
      <alignment horizontal="left" vertical="top" wrapText="1"/>
      <protection/>
    </xf>
    <xf numFmtId="0" fontId="12" fillId="0" borderId="56" xfId="879" applyFont="1" applyBorder="1" applyAlignment="1">
      <alignment horizontal="left" vertical="top" wrapText="1"/>
      <protection/>
    </xf>
    <xf numFmtId="0" fontId="12" fillId="0" borderId="56" xfId="879" applyFont="1" applyFill="1" applyBorder="1" applyAlignment="1">
      <alignment horizontal="left" vertical="top" wrapText="1"/>
      <protection/>
    </xf>
    <xf numFmtId="0" fontId="12" fillId="0" borderId="56" xfId="879" applyFont="1" applyBorder="1" applyAlignment="1">
      <alignment horizontal="center" vertical="top" wrapText="1"/>
      <protection/>
    </xf>
    <xf numFmtId="181" fontId="7" fillId="0" borderId="56" xfId="879" applyNumberFormat="1" applyFont="1" applyBorder="1" applyAlignment="1">
      <alignment horizontal="right" vertical="top" wrapText="1"/>
      <protection/>
    </xf>
    <xf numFmtId="0" fontId="15" fillId="0" borderId="49" xfId="877" applyFont="1" applyBorder="1" applyAlignment="1">
      <alignment horizontal="center" vertical="center" wrapText="1"/>
      <protection/>
    </xf>
    <xf numFmtId="0" fontId="15" fillId="0" borderId="52" xfId="879" applyFont="1" applyBorder="1" applyAlignment="1">
      <alignment horizontal="left" vertical="top" wrapText="1"/>
      <protection/>
    </xf>
    <xf numFmtId="0" fontId="15" fillId="0" borderId="57" xfId="879" applyFont="1" applyBorder="1" applyAlignment="1">
      <alignment vertical="top" wrapText="1"/>
      <protection/>
    </xf>
    <xf numFmtId="0" fontId="15" fillId="0" borderId="58" xfId="879" applyFont="1" applyBorder="1" applyAlignment="1">
      <alignment vertical="top" wrapText="1"/>
      <protection/>
    </xf>
    <xf numFmtId="0" fontId="15" fillId="0" borderId="59" xfId="879" applyFont="1" applyBorder="1" applyAlignment="1">
      <alignment vertical="top" wrapText="1"/>
      <protection/>
    </xf>
    <xf numFmtId="0" fontId="12" fillId="0" borderId="49" xfId="879" applyFont="1" applyFill="1" applyBorder="1" applyAlignment="1">
      <alignment horizontal="center" vertical="top" wrapText="1"/>
      <protection/>
    </xf>
    <xf numFmtId="0" fontId="12" fillId="0" borderId="61" xfId="879" applyFont="1" applyBorder="1" applyAlignment="1">
      <alignment horizontal="left" vertical="top" wrapText="1"/>
      <protection/>
    </xf>
    <xf numFmtId="0" fontId="14" fillId="0" borderId="57" xfId="879" applyFont="1" applyBorder="1" applyAlignment="1" quotePrefix="1">
      <alignment vertical="top" wrapText="1"/>
      <protection/>
    </xf>
    <xf numFmtId="0" fontId="15" fillId="0" borderId="57" xfId="879" applyFont="1" applyBorder="1" applyAlignment="1" quotePrefix="1">
      <alignment vertical="top" wrapText="1"/>
      <protection/>
    </xf>
    <xf numFmtId="0" fontId="93" fillId="99" borderId="0" xfId="885" applyFill="1" applyBorder="1" applyAlignment="1">
      <alignment horizontal="left" vertical="center"/>
      <protection/>
    </xf>
    <xf numFmtId="0" fontId="15" fillId="41" borderId="52" xfId="879" applyFont="1" applyFill="1" applyBorder="1" applyAlignment="1">
      <alignment horizontal="left" vertical="top" wrapText="1"/>
      <protection/>
    </xf>
    <xf numFmtId="0" fontId="7" fillId="0" borderId="0" xfId="928" applyFont="1" applyFill="1" applyBorder="1" applyAlignment="1" applyProtection="1">
      <alignment horizontal="left" vertical="center" wrapText="1"/>
      <protection/>
    </xf>
    <xf numFmtId="0" fontId="14" fillId="0" borderId="0" xfId="879" applyFont="1" applyFill="1" applyBorder="1" applyAlignment="1">
      <alignment horizontal="center" vertical="top" wrapText="1"/>
      <protection/>
    </xf>
    <xf numFmtId="181" fontId="14" fillId="0" borderId="0" xfId="879" applyNumberFormat="1" applyFont="1" applyFill="1" applyBorder="1" applyAlignment="1">
      <alignment horizontal="right" vertical="top" wrapText="1"/>
      <protection/>
    </xf>
    <xf numFmtId="4" fontId="14" fillId="0" borderId="0" xfId="879" applyNumberFormat="1" applyFont="1" applyFill="1" applyBorder="1" applyAlignment="1">
      <alignment horizontal="right" vertical="top"/>
      <protection/>
    </xf>
    <xf numFmtId="0" fontId="14" fillId="0" borderId="51" xfId="879" applyFont="1" applyFill="1" applyBorder="1" applyAlignment="1">
      <alignment vertical="top" wrapText="1"/>
      <protection/>
    </xf>
    <xf numFmtId="0" fontId="7" fillId="0" borderId="49" xfId="879" applyFont="1" applyFill="1" applyBorder="1" applyAlignment="1">
      <alignment vertical="top" wrapText="1"/>
      <protection/>
    </xf>
    <xf numFmtId="185" fontId="7" fillId="0" borderId="49" xfId="879" applyNumberFormat="1" applyFont="1" applyFill="1" applyBorder="1" applyAlignment="1">
      <alignment horizontal="right" vertical="top" wrapText="1"/>
      <protection/>
    </xf>
    <xf numFmtId="186" fontId="7" fillId="0" borderId="49" xfId="879" applyNumberFormat="1" applyFont="1" applyFill="1" applyBorder="1" applyAlignment="1">
      <alignment horizontal="right" vertical="top" wrapText="1"/>
      <protection/>
    </xf>
    <xf numFmtId="0" fontId="14" fillId="0" borderId="57" xfId="879" applyFont="1" applyFill="1" applyBorder="1" applyAlignment="1" quotePrefix="1">
      <alignment vertical="top" wrapText="1"/>
      <protection/>
    </xf>
    <xf numFmtId="0" fontId="14" fillId="0" borderId="49" xfId="877" applyFont="1" applyFill="1" applyBorder="1" applyAlignment="1">
      <alignment horizontal="center" vertical="top" wrapText="1"/>
      <protection/>
    </xf>
    <xf numFmtId="0" fontId="14" fillId="0" borderId="58" xfId="879" applyFont="1" applyFill="1" applyBorder="1" applyAlignment="1">
      <alignment vertical="top" wrapText="1"/>
      <protection/>
    </xf>
    <xf numFmtId="0" fontId="14" fillId="0" borderId="59" xfId="879" applyFont="1" applyFill="1" applyBorder="1" applyAlignment="1">
      <alignment vertical="top" wrapText="1"/>
      <protection/>
    </xf>
    <xf numFmtId="0" fontId="7" fillId="76" borderId="60" xfId="879" applyFont="1" applyFill="1" applyBorder="1" applyAlignment="1">
      <alignment vertical="top"/>
      <protection/>
    </xf>
    <xf numFmtId="0" fontId="7" fillId="41" borderId="49" xfId="879" applyFont="1" applyFill="1" applyBorder="1" applyAlignment="1">
      <alignment horizontal="left" vertical="top" wrapText="1"/>
      <protection/>
    </xf>
    <xf numFmtId="0" fontId="7" fillId="41" borderId="49" xfId="879" applyFont="1" applyFill="1" applyBorder="1" applyAlignment="1" quotePrefix="1">
      <alignment horizontal="left" vertical="top" wrapText="1"/>
      <protection/>
    </xf>
    <xf numFmtId="0" fontId="7" fillId="41" borderId="49" xfId="879" applyFont="1" applyFill="1" applyBorder="1" applyAlignment="1">
      <alignment horizontal="center" vertical="top" wrapText="1"/>
      <protection/>
    </xf>
    <xf numFmtId="4" fontId="7" fillId="41" borderId="49" xfId="879" applyNumberFormat="1" applyFont="1" applyFill="1" applyBorder="1" applyAlignment="1">
      <alignment horizontal="right" vertical="top" wrapText="1"/>
      <protection/>
    </xf>
    <xf numFmtId="0" fontId="2" fillId="41" borderId="0" xfId="0" applyFont="1" applyFill="1" applyAlignment="1">
      <alignment/>
    </xf>
    <xf numFmtId="0" fontId="14" fillId="0" borderId="62" xfId="879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93" fillId="99" borderId="0" xfId="885" applyFill="1" applyBorder="1" applyAlignment="1">
      <alignment horizontal="left" vertical="center"/>
      <protection/>
    </xf>
    <xf numFmtId="0" fontId="12" fillId="0" borderId="49" xfId="879" applyFont="1" applyBorder="1" applyAlignment="1">
      <alignment horizontal="left" vertical="top" wrapText="1"/>
      <protection/>
    </xf>
    <xf numFmtId="0" fontId="15" fillId="0" borderId="52" xfId="879" applyFont="1" applyFill="1" applyBorder="1" applyAlignment="1">
      <alignment horizontal="left" vertical="top" wrapText="1"/>
      <protection/>
    </xf>
    <xf numFmtId="0" fontId="15" fillId="0" borderId="49" xfId="879" applyFont="1" applyBorder="1" applyAlignment="1">
      <alignment horizontal="left" vertical="top" wrapText="1"/>
      <protection/>
    </xf>
    <xf numFmtId="0" fontId="15" fillId="0" borderId="51" xfId="879" applyFont="1" applyBorder="1" applyAlignment="1">
      <alignment horizontal="left" vertical="top" wrapText="1"/>
      <protection/>
    </xf>
    <xf numFmtId="4" fontId="0" fillId="76" borderId="0" xfId="0" applyNumberFormat="1" applyFill="1" applyAlignment="1">
      <alignment/>
    </xf>
    <xf numFmtId="0" fontId="53" fillId="76" borderId="56" xfId="879" applyFont="1" applyFill="1" applyBorder="1" applyAlignment="1">
      <alignment vertical="top"/>
      <protection/>
    </xf>
    <xf numFmtId="0" fontId="12" fillId="0" borderId="34" xfId="928" applyFont="1" applyFill="1" applyBorder="1" applyAlignment="1" applyProtection="1">
      <alignment horizontal="center" vertical="center" wrapText="1"/>
      <protection/>
    </xf>
    <xf numFmtId="4" fontId="12" fillId="0" borderId="34" xfId="928" applyNumberFormat="1" applyFont="1" applyFill="1" applyBorder="1" applyAlignment="1" applyProtection="1">
      <alignment horizontal="center" vertical="center" wrapText="1"/>
      <protection/>
    </xf>
    <xf numFmtId="0" fontId="12" fillId="0" borderId="34" xfId="928" applyFont="1" applyFill="1" applyBorder="1" applyAlignment="1" applyProtection="1">
      <alignment horizontal="left" vertical="center" wrapText="1"/>
      <protection/>
    </xf>
    <xf numFmtId="2" fontId="12" fillId="0" borderId="33" xfId="928" applyNumberFormat="1" applyFont="1" applyFill="1" applyBorder="1" applyAlignment="1" applyProtection="1">
      <alignment horizontal="center" vertical="center" wrapText="1"/>
      <protection/>
    </xf>
    <xf numFmtId="0" fontId="12" fillId="0" borderId="30" xfId="928" applyFont="1" applyFill="1" applyBorder="1" applyAlignment="1" applyProtection="1">
      <alignment horizontal="left" vertical="center" wrapText="1"/>
      <protection/>
    </xf>
    <xf numFmtId="0" fontId="12" fillId="0" borderId="33" xfId="928" applyFont="1" applyFill="1" applyBorder="1" applyAlignment="1" applyProtection="1">
      <alignment horizontal="center" vertical="center" wrapText="1"/>
      <protection/>
    </xf>
    <xf numFmtId="0" fontId="12" fillId="0" borderId="33" xfId="928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horizontal="center" vertical="center"/>
    </xf>
    <xf numFmtId="170" fontId="7" fillId="76" borderId="30" xfId="2181" applyNumberFormat="1" applyFont="1" applyFill="1" applyBorder="1" applyAlignment="1">
      <alignment horizontal="center" vertical="center" wrapText="1"/>
    </xf>
    <xf numFmtId="0" fontId="14" fillId="0" borderId="51" xfId="879" applyFont="1" applyBorder="1" applyAlignment="1">
      <alignment horizontal="left" vertical="top" wrapText="1"/>
      <protection/>
    </xf>
    <xf numFmtId="0" fontId="2" fillId="35" borderId="0" xfId="0" applyFont="1" applyFill="1" applyAlignment="1">
      <alignment/>
    </xf>
    <xf numFmtId="0" fontId="15" fillId="0" borderId="52" xfId="879" applyFont="1" applyBorder="1" applyAlignment="1">
      <alignment horizontal="left" vertical="top" wrapText="1"/>
      <protection/>
    </xf>
    <xf numFmtId="0" fontId="15" fillId="0" borderId="57" xfId="879" applyFont="1" applyBorder="1" applyAlignment="1">
      <alignment vertical="top" wrapText="1"/>
      <protection/>
    </xf>
    <xf numFmtId="2" fontId="12" fillId="71" borderId="34" xfId="928" applyNumberFormat="1" applyFont="1" applyFill="1" applyBorder="1" applyAlignment="1" applyProtection="1">
      <alignment horizontal="center" vertical="center" wrapText="1"/>
      <protection/>
    </xf>
    <xf numFmtId="0" fontId="53" fillId="76" borderId="0" xfId="879" applyFont="1" applyFill="1" applyBorder="1" applyAlignment="1">
      <alignment horizontal="left" vertical="top"/>
      <protection/>
    </xf>
    <xf numFmtId="0" fontId="12" fillId="0" borderId="49" xfId="879" applyFont="1" applyFill="1" applyBorder="1" applyAlignment="1">
      <alignment horizontal="left" vertical="top" wrapText="1"/>
      <protection/>
    </xf>
    <xf numFmtId="2" fontId="7" fillId="76" borderId="30" xfId="885" applyNumberFormat="1" applyFont="1" applyFill="1" applyBorder="1" applyAlignment="1">
      <alignment horizontal="center" vertical="center" wrapText="1"/>
      <protection/>
    </xf>
    <xf numFmtId="0" fontId="68" fillId="0" borderId="0" xfId="885" applyFont="1" applyFill="1" applyBorder="1" applyAlignment="1">
      <alignment horizontal="left" vertical="center"/>
      <protection/>
    </xf>
    <xf numFmtId="0" fontId="67" fillId="0" borderId="0" xfId="885" applyFont="1" applyFill="1" applyBorder="1" applyAlignment="1">
      <alignment horizontal="left" vertical="center"/>
      <protection/>
    </xf>
    <xf numFmtId="4" fontId="7" fillId="76" borderId="50" xfId="879" applyNumberFormat="1" applyFont="1" applyFill="1" applyBorder="1" applyAlignment="1">
      <alignment horizontal="right" vertical="top" wrapText="1"/>
      <protection/>
    </xf>
    <xf numFmtId="0" fontId="53" fillId="76" borderId="60" xfId="879" applyFont="1" applyFill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9" fontId="7" fillId="76" borderId="30" xfId="928" applyNumberFormat="1" applyFont="1" applyFill="1" applyBorder="1" applyAlignment="1" applyProtection="1">
      <alignment horizontal="center" vertical="center"/>
      <protection/>
    </xf>
    <xf numFmtId="0" fontId="7" fillId="76" borderId="30" xfId="885" applyFont="1" applyFill="1" applyBorder="1" applyAlignment="1">
      <alignment horizontal="left" vertical="center"/>
      <protection/>
    </xf>
    <xf numFmtId="0" fontId="12" fillId="76" borderId="30" xfId="928" applyFont="1" applyFill="1" applyBorder="1" applyAlignment="1" applyProtection="1">
      <alignment horizontal="left" vertical="center" wrapText="1"/>
      <protection/>
    </xf>
    <xf numFmtId="0" fontId="7" fillId="76" borderId="34" xfId="885" applyFont="1" applyFill="1" applyBorder="1" applyAlignment="1">
      <alignment horizontal="center" vertical="center" wrapText="1"/>
      <protection/>
    </xf>
    <xf numFmtId="0" fontId="14" fillId="13" borderId="53" xfId="879" applyFont="1" applyFill="1" applyBorder="1" applyAlignment="1">
      <alignment horizontal="left" vertical="top" wrapText="1"/>
      <protection/>
    </xf>
    <xf numFmtId="0" fontId="14" fillId="13" borderId="54" xfId="879" applyFont="1" applyFill="1" applyBorder="1" applyAlignment="1">
      <alignment horizontal="left" vertical="top" wrapText="1"/>
      <protection/>
    </xf>
    <xf numFmtId="0" fontId="14" fillId="13" borderId="54" xfId="879" applyFont="1" applyFill="1" applyBorder="1" applyAlignment="1">
      <alignment horizontal="center" vertical="top" wrapText="1"/>
      <protection/>
    </xf>
    <xf numFmtId="181" fontId="14" fillId="13" borderId="54" xfId="879" applyNumberFormat="1" applyFont="1" applyFill="1" applyBorder="1" applyAlignment="1">
      <alignment horizontal="right" vertical="top" wrapText="1"/>
      <protection/>
    </xf>
    <xf numFmtId="4" fontId="14" fillId="13" borderId="55" xfId="879" applyNumberFormat="1" applyFont="1" applyFill="1" applyBorder="1" applyAlignment="1">
      <alignment horizontal="right" vertical="top"/>
      <protection/>
    </xf>
    <xf numFmtId="0" fontId="52" fillId="13" borderId="0" xfId="0" applyFont="1" applyFill="1" applyAlignment="1">
      <alignment/>
    </xf>
    <xf numFmtId="0" fontId="14" fillId="13" borderId="0" xfId="879" applyFont="1" applyFill="1" applyBorder="1" applyAlignment="1">
      <alignment horizontal="center" vertical="top" wrapText="1"/>
      <protection/>
    </xf>
    <xf numFmtId="181" fontId="14" fillId="13" borderId="0" xfId="879" applyNumberFormat="1" applyFont="1" applyFill="1" applyBorder="1" applyAlignment="1">
      <alignment horizontal="right" vertical="top" wrapText="1"/>
      <protection/>
    </xf>
    <xf numFmtId="4" fontId="14" fillId="13" borderId="0" xfId="879" applyNumberFormat="1" applyFont="1" applyFill="1" applyBorder="1" applyAlignment="1">
      <alignment horizontal="right" vertical="top"/>
      <protection/>
    </xf>
    <xf numFmtId="0" fontId="15" fillId="13" borderId="52" xfId="879" applyFont="1" applyFill="1" applyBorder="1" applyAlignment="1">
      <alignment horizontal="left" vertical="top" wrapText="1"/>
      <protection/>
    </xf>
    <xf numFmtId="0" fontId="15" fillId="13" borderId="52" xfId="879" applyFont="1" applyFill="1" applyBorder="1" applyAlignment="1">
      <alignment horizontal="left" vertical="top" wrapText="1"/>
      <protection/>
    </xf>
    <xf numFmtId="0" fontId="15" fillId="13" borderId="57" xfId="879" applyFont="1" applyFill="1" applyBorder="1" applyAlignment="1">
      <alignment vertical="top" wrapText="1"/>
      <protection/>
    </xf>
    <xf numFmtId="0" fontId="15" fillId="13" borderId="49" xfId="877" applyFont="1" applyFill="1" applyBorder="1" applyAlignment="1">
      <alignment horizontal="center" vertical="center" wrapText="1"/>
      <protection/>
    </xf>
    <xf numFmtId="0" fontId="15" fillId="13" borderId="58" xfId="879" applyFont="1" applyFill="1" applyBorder="1" applyAlignment="1">
      <alignment vertical="top" wrapText="1"/>
      <protection/>
    </xf>
    <xf numFmtId="0" fontId="15" fillId="13" borderId="59" xfId="879" applyFont="1" applyFill="1" applyBorder="1" applyAlignment="1">
      <alignment vertical="top" wrapText="1"/>
      <protection/>
    </xf>
    <xf numFmtId="0" fontId="12" fillId="13" borderId="49" xfId="879" applyFont="1" applyFill="1" applyBorder="1" applyAlignment="1">
      <alignment horizontal="left" vertical="top" wrapText="1"/>
      <protection/>
    </xf>
    <xf numFmtId="0" fontId="12" fillId="13" borderId="49" xfId="879" applyFont="1" applyFill="1" applyBorder="1" applyAlignment="1">
      <alignment horizontal="center" vertical="top" wrapText="1"/>
      <protection/>
    </xf>
    <xf numFmtId="181" fontId="7" fillId="13" borderId="49" xfId="879" applyNumberFormat="1" applyFont="1" applyFill="1" applyBorder="1" applyAlignment="1">
      <alignment horizontal="right" vertical="top" wrapText="1"/>
      <protection/>
    </xf>
    <xf numFmtId="4" fontId="7" fillId="13" borderId="50" xfId="879" applyNumberFormat="1" applyFont="1" applyFill="1" applyBorder="1" applyAlignment="1">
      <alignment horizontal="right" vertical="top" wrapText="1"/>
      <protection/>
    </xf>
    <xf numFmtId="4" fontId="7" fillId="13" borderId="50" xfId="879" applyNumberFormat="1" applyFont="1" applyFill="1" applyBorder="1" applyAlignment="1">
      <alignment horizontal="right" vertical="top"/>
      <protection/>
    </xf>
    <xf numFmtId="0" fontId="53" fillId="13" borderId="0" xfId="879" applyFont="1" applyFill="1" applyBorder="1" applyAlignment="1">
      <alignment horizontal="left" vertical="top"/>
      <protection/>
    </xf>
    <xf numFmtId="0" fontId="53" fillId="13" borderId="60" xfId="879" applyFont="1" applyFill="1" applyBorder="1" applyAlignment="1">
      <alignment vertical="top"/>
      <protection/>
    </xf>
    <xf numFmtId="0" fontId="53" fillId="76" borderId="0" xfId="879" applyFont="1" applyFill="1" applyBorder="1" applyAlignment="1">
      <alignment horizontal="left" vertical="top"/>
      <protection/>
    </xf>
    <xf numFmtId="0" fontId="53" fillId="76" borderId="60" xfId="879" applyFont="1" applyFill="1" applyBorder="1" applyAlignment="1">
      <alignment vertical="top"/>
      <protection/>
    </xf>
    <xf numFmtId="0" fontId="15" fillId="41" borderId="52" xfId="879" applyFont="1" applyFill="1" applyBorder="1" applyAlignment="1">
      <alignment horizontal="left" vertical="top" wrapText="1"/>
      <protection/>
    </xf>
    <xf numFmtId="0" fontId="15" fillId="0" borderId="49" xfId="877" applyFont="1" applyBorder="1" applyAlignment="1">
      <alignment horizontal="center" vertical="top" wrapText="1"/>
      <protection/>
    </xf>
    <xf numFmtId="0" fontId="12" fillId="0" borderId="49" xfId="879" applyFont="1" applyBorder="1" applyAlignment="1">
      <alignment horizontal="center" vertical="top" wrapText="1"/>
      <protection/>
    </xf>
    <xf numFmtId="0" fontId="12" fillId="0" borderId="56" xfId="879" applyFont="1" applyBorder="1" applyAlignment="1">
      <alignment horizontal="left" vertical="top" wrapText="1"/>
      <protection/>
    </xf>
    <xf numFmtId="0" fontId="12" fillId="0" borderId="61" xfId="879" applyFont="1" applyBorder="1" applyAlignment="1">
      <alignment horizontal="left" vertical="top" wrapText="1"/>
      <protection/>
    </xf>
    <xf numFmtId="0" fontId="7" fillId="0" borderId="63" xfId="879" applyFont="1" applyFill="1" applyBorder="1" applyAlignment="1" quotePrefix="1">
      <alignment vertical="top" wrapText="1"/>
      <protection/>
    </xf>
    <xf numFmtId="2" fontId="7" fillId="0" borderId="63" xfId="879" applyNumberFormat="1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72" fillId="0" borderId="0" xfId="879" applyFont="1" applyFill="1" applyBorder="1" applyAlignment="1">
      <alignment horizontal="center" vertical="top" wrapText="1"/>
      <protection/>
    </xf>
    <xf numFmtId="181" fontId="72" fillId="0" borderId="0" xfId="879" applyNumberFormat="1" applyFont="1" applyFill="1" applyBorder="1" applyAlignment="1">
      <alignment horizontal="right" vertical="top" wrapText="1"/>
      <protection/>
    </xf>
    <xf numFmtId="4" fontId="72" fillId="0" borderId="0" xfId="879" applyNumberFormat="1" applyFont="1" applyFill="1" applyBorder="1" applyAlignment="1">
      <alignment horizontal="right" vertical="top"/>
      <protection/>
    </xf>
    <xf numFmtId="0" fontId="53" fillId="0" borderId="0" xfId="879" applyFont="1" applyFill="1" applyBorder="1" applyAlignment="1">
      <alignment horizontal="left" vertical="top"/>
      <protection/>
    </xf>
    <xf numFmtId="2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71" borderId="34" xfId="928" applyFont="1" applyFill="1" applyBorder="1" applyAlignment="1" applyProtection="1">
      <alignment horizontal="left" vertical="center" wrapText="1"/>
      <protection/>
    </xf>
    <xf numFmtId="0" fontId="14" fillId="35" borderId="53" xfId="879" applyFont="1" applyFill="1" applyBorder="1" applyAlignment="1">
      <alignment horizontal="left" vertical="top" wrapText="1"/>
      <protection/>
    </xf>
    <xf numFmtId="0" fontId="14" fillId="35" borderId="54" xfId="879" applyFont="1" applyFill="1" applyBorder="1" applyAlignment="1">
      <alignment horizontal="left" vertical="top" wrapText="1"/>
      <protection/>
    </xf>
    <xf numFmtId="0" fontId="14" fillId="35" borderId="54" xfId="879" applyFont="1" applyFill="1" applyBorder="1" applyAlignment="1">
      <alignment horizontal="center" vertical="top" wrapText="1"/>
      <protection/>
    </xf>
    <xf numFmtId="181" fontId="14" fillId="35" borderId="54" xfId="879" applyNumberFormat="1" applyFont="1" applyFill="1" applyBorder="1" applyAlignment="1">
      <alignment horizontal="right" vertical="top" wrapText="1"/>
      <protection/>
    </xf>
    <xf numFmtId="4" fontId="14" fillId="35" borderId="55" xfId="879" applyNumberFormat="1" applyFont="1" applyFill="1" applyBorder="1" applyAlignment="1">
      <alignment horizontal="right" vertical="top"/>
      <protection/>
    </xf>
    <xf numFmtId="203" fontId="7" fillId="0" borderId="63" xfId="879" applyNumberFormat="1" applyFont="1" applyFill="1" applyBorder="1" applyAlignment="1">
      <alignment vertical="top" wrapText="1"/>
      <protection/>
    </xf>
    <xf numFmtId="0" fontId="7" fillId="0" borderId="61" xfId="879" applyFont="1" applyFill="1" applyBorder="1" applyAlignment="1">
      <alignment horizontal="left" vertical="top" wrapText="1"/>
      <protection/>
    </xf>
    <xf numFmtId="205" fontId="7" fillId="0" borderId="63" xfId="879" applyNumberFormat="1" applyFont="1" applyFill="1" applyBorder="1" applyAlignment="1">
      <alignment vertical="top" wrapText="1"/>
      <protection/>
    </xf>
    <xf numFmtId="0" fontId="7" fillId="0" borderId="30" xfId="860" applyFont="1" applyFill="1" applyBorder="1" applyAlignment="1">
      <alignment vertical="center" wrapText="1"/>
      <protection/>
    </xf>
    <xf numFmtId="0" fontId="7" fillId="0" borderId="30" xfId="0" applyFont="1" applyFill="1" applyBorder="1" applyAlignment="1" quotePrefix="1">
      <alignment horizontal="justify" vertical="center"/>
    </xf>
    <xf numFmtId="181" fontId="7" fillId="0" borderId="56" xfId="879" applyNumberFormat="1" applyFont="1" applyFill="1" applyBorder="1" applyAlignment="1">
      <alignment horizontal="right" vertical="top" wrapText="1"/>
      <protection/>
    </xf>
    <xf numFmtId="0" fontId="12" fillId="0" borderId="49" xfId="879" applyFont="1" applyFill="1" applyBorder="1" applyAlignment="1">
      <alignment horizontal="center" vertical="top" wrapText="1"/>
      <protection/>
    </xf>
    <xf numFmtId="0" fontId="14" fillId="0" borderId="53" xfId="879" applyFont="1" applyFill="1" applyBorder="1" applyAlignment="1">
      <alignment horizontal="left" vertical="top" wrapText="1"/>
      <protection/>
    </xf>
    <xf numFmtId="0" fontId="14" fillId="0" borderId="54" xfId="879" applyFont="1" applyFill="1" applyBorder="1" applyAlignment="1">
      <alignment horizontal="left" vertical="top" wrapText="1"/>
      <protection/>
    </xf>
    <xf numFmtId="0" fontId="14" fillId="0" borderId="54" xfId="879" applyFont="1" applyFill="1" applyBorder="1" applyAlignment="1">
      <alignment horizontal="center" vertical="top" wrapText="1"/>
      <protection/>
    </xf>
    <xf numFmtId="181" fontId="14" fillId="0" borderId="54" xfId="879" applyNumberFormat="1" applyFont="1" applyFill="1" applyBorder="1" applyAlignment="1">
      <alignment horizontal="right" vertical="top" wrapText="1"/>
      <protection/>
    </xf>
    <xf numFmtId="4" fontId="14" fillId="0" borderId="55" xfId="879" applyNumberFormat="1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0" fontId="7" fillId="0" borderId="0" xfId="879" applyFont="1" applyFill="1" applyBorder="1" applyAlignment="1">
      <alignment horizontal="left" vertical="top" wrapText="1"/>
      <protection/>
    </xf>
    <xf numFmtId="0" fontId="53" fillId="41" borderId="0" xfId="879" applyFont="1" applyFill="1" applyBorder="1" applyAlignment="1">
      <alignment horizontal="right" vertical="top"/>
      <protection/>
    </xf>
    <xf numFmtId="4" fontId="53" fillId="41" borderId="0" xfId="879" applyNumberFormat="1" applyFont="1" applyFill="1" applyBorder="1" applyAlignment="1">
      <alignment horizontal="right" vertical="top"/>
      <protection/>
    </xf>
    <xf numFmtId="200" fontId="7" fillId="0" borderId="49" xfId="879" applyNumberFormat="1" applyFont="1" applyFill="1" applyBorder="1" applyAlignment="1">
      <alignment horizontal="right" vertical="top" wrapText="1"/>
      <protection/>
    </xf>
    <xf numFmtId="202" fontId="7" fillId="0" borderId="49" xfId="879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52" xfId="879" applyFont="1" applyFill="1" applyBorder="1" applyAlignment="1">
      <alignment horizontal="left" vertical="top" wrapText="1"/>
      <protection/>
    </xf>
    <xf numFmtId="0" fontId="7" fillId="0" borderId="57" xfId="879" applyFont="1" applyFill="1" applyBorder="1" applyAlignment="1" quotePrefix="1">
      <alignment vertical="top" wrapText="1"/>
      <protection/>
    </xf>
    <xf numFmtId="0" fontId="7" fillId="0" borderId="49" xfId="877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7" fillId="0" borderId="49" xfId="877" applyFont="1" applyFill="1" applyBorder="1" applyAlignment="1">
      <alignment horizontal="center" vertical="center" wrapText="1"/>
      <protection/>
    </xf>
    <xf numFmtId="0" fontId="7" fillId="0" borderId="59" xfId="879" applyFont="1" applyFill="1" applyBorder="1" applyAlignment="1">
      <alignment horizontal="center" vertical="center" wrapText="1"/>
      <protection/>
    </xf>
    <xf numFmtId="0" fontId="7" fillId="0" borderId="58" xfId="879" applyFont="1" applyFill="1" applyBorder="1" applyAlignment="1">
      <alignment horizontal="center" vertical="center" wrapText="1"/>
      <protection/>
    </xf>
    <xf numFmtId="4" fontId="7" fillId="0" borderId="50" xfId="87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7" fillId="0" borderId="49" xfId="879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35" borderId="32" xfId="885" applyFont="1" applyFill="1" applyBorder="1" applyAlignment="1">
      <alignment horizontal="center" vertical="center" wrapText="1"/>
      <protection/>
    </xf>
    <xf numFmtId="0" fontId="9" fillId="35" borderId="38" xfId="885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93" fillId="0" borderId="0" xfId="943" applyFill="1" applyBorder="1" applyAlignment="1">
      <alignment horizontal="left" vertical="center"/>
      <protection/>
    </xf>
    <xf numFmtId="0" fontId="0" fillId="0" borderId="0" xfId="0" applyAlignment="1">
      <alignment/>
    </xf>
    <xf numFmtId="43" fontId="93" fillId="0" borderId="0" xfId="2103" applyFont="1" applyFill="1" applyBorder="1" applyAlignment="1">
      <alignment horizontal="left" vertical="center"/>
    </xf>
    <xf numFmtId="210" fontId="93" fillId="0" borderId="0" xfId="885" applyNumberFormat="1" applyFill="1" applyBorder="1" applyAlignment="1">
      <alignment horizontal="left" vertical="center"/>
      <protection/>
    </xf>
    <xf numFmtId="0" fontId="102" fillId="0" borderId="0" xfId="0" applyFont="1" applyAlignment="1">
      <alignment/>
    </xf>
    <xf numFmtId="0" fontId="102" fillId="0" borderId="0" xfId="0" applyFont="1" applyAlignment="1">
      <alignment wrapText="1"/>
    </xf>
    <xf numFmtId="0" fontId="103" fillId="0" borderId="0" xfId="0" applyFont="1" applyAlignment="1">
      <alignment/>
    </xf>
    <xf numFmtId="9" fontId="93" fillId="0" borderId="0" xfId="1044" applyFont="1" applyFill="1" applyBorder="1" applyAlignment="1">
      <alignment horizontal="left" vertical="center"/>
    </xf>
    <xf numFmtId="10" fontId="93" fillId="0" borderId="0" xfId="1044" applyNumberFormat="1" applyFont="1" applyFill="1" applyBorder="1" applyAlignment="1">
      <alignment horizontal="left" vertical="center"/>
    </xf>
    <xf numFmtId="43" fontId="93" fillId="0" borderId="0" xfId="885" applyNumberFormat="1" applyFill="1" applyBorder="1" applyAlignment="1">
      <alignment horizontal="left" vertical="center"/>
      <protection/>
    </xf>
    <xf numFmtId="10" fontId="54" fillId="0" borderId="0" xfId="943" applyNumberFormat="1" applyFont="1" applyAlignment="1" applyProtection="1">
      <alignment vertical="center"/>
      <protection/>
    </xf>
    <xf numFmtId="10" fontId="1" fillId="0" borderId="0" xfId="869" applyNumberFormat="1" applyFont="1">
      <alignment/>
      <protection/>
    </xf>
    <xf numFmtId="0" fontId="102" fillId="0" borderId="0" xfId="0" applyFont="1" applyAlignment="1">
      <alignment horizontal="left" wrapText="1"/>
    </xf>
    <xf numFmtId="0" fontId="104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4" fillId="76" borderId="28" xfId="917" applyFont="1" applyFill="1" applyBorder="1" applyAlignment="1" applyProtection="1">
      <alignment horizontal="center" vertical="center" wrapText="1"/>
      <protection/>
    </xf>
    <xf numFmtId="0" fontId="14" fillId="76" borderId="30" xfId="917" applyFont="1" applyFill="1" applyBorder="1" applyAlignment="1" applyProtection="1">
      <alignment horizontal="center" vertical="center" wrapText="1"/>
      <protection/>
    </xf>
    <xf numFmtId="0" fontId="14" fillId="76" borderId="29" xfId="917" applyFont="1" applyFill="1" applyBorder="1" applyAlignment="1" applyProtection="1">
      <alignment horizontal="center" vertical="center" wrapText="1"/>
      <protection/>
    </xf>
    <xf numFmtId="0" fontId="14" fillId="76" borderId="28" xfId="917" applyFont="1" applyFill="1" applyBorder="1" applyAlignment="1" applyProtection="1">
      <alignment horizontal="center" vertical="center"/>
      <protection/>
    </xf>
    <xf numFmtId="0" fontId="14" fillId="76" borderId="30" xfId="917" applyFont="1" applyFill="1" applyBorder="1" applyAlignment="1" applyProtection="1">
      <alignment horizontal="center" vertical="center"/>
      <protection/>
    </xf>
    <xf numFmtId="0" fontId="14" fillId="76" borderId="29" xfId="917" applyFont="1" applyFill="1" applyBorder="1" applyAlignment="1" applyProtection="1">
      <alignment horizontal="center" vertical="center"/>
      <protection/>
    </xf>
    <xf numFmtId="0" fontId="3" fillId="71" borderId="28" xfId="943" applyFont="1" applyFill="1" applyBorder="1" applyAlignment="1" applyProtection="1">
      <alignment horizontal="center" vertical="center"/>
      <protection/>
    </xf>
    <xf numFmtId="0" fontId="3" fillId="71" borderId="30" xfId="943" applyFont="1" applyFill="1" applyBorder="1" applyAlignment="1" applyProtection="1">
      <alignment horizontal="center" vertical="center"/>
      <protection/>
    </xf>
    <xf numFmtId="0" fontId="3" fillId="71" borderId="29" xfId="943" applyFont="1" applyFill="1" applyBorder="1" applyAlignment="1" applyProtection="1">
      <alignment horizontal="center" vertical="center"/>
      <protection/>
    </xf>
    <xf numFmtId="0" fontId="3" fillId="71" borderId="41" xfId="943" applyFont="1" applyFill="1" applyBorder="1" applyAlignment="1" applyProtection="1">
      <alignment horizontal="center" vertical="center"/>
      <protection/>
    </xf>
    <xf numFmtId="0" fontId="1" fillId="0" borderId="41" xfId="943" applyFont="1" applyBorder="1" applyAlignment="1" applyProtection="1">
      <alignment horizontal="left" vertical="center" wrapText="1"/>
      <protection/>
    </xf>
    <xf numFmtId="0" fontId="3" fillId="0" borderId="41" xfId="943" applyFont="1" applyFill="1" applyBorder="1" applyAlignment="1" applyProtection="1">
      <alignment horizontal="left" vertical="center"/>
      <protection/>
    </xf>
    <xf numFmtId="10" fontId="1" fillId="0" borderId="41" xfId="943" applyNumberFormat="1" applyFont="1" applyFill="1" applyBorder="1" applyAlignment="1" applyProtection="1">
      <alignment horizontal="center" vertical="center"/>
      <protection locked="0"/>
    </xf>
    <xf numFmtId="0" fontId="56" fillId="71" borderId="41" xfId="861" applyFont="1" applyFill="1" applyBorder="1" applyAlignment="1">
      <alignment horizontal="left" vertical="center"/>
      <protection/>
    </xf>
    <xf numFmtId="10" fontId="3" fillId="71" borderId="28" xfId="943" applyNumberFormat="1" applyFont="1" applyFill="1" applyBorder="1" applyAlignment="1" applyProtection="1">
      <alignment horizontal="center" vertical="center"/>
      <protection/>
    </xf>
    <xf numFmtId="10" fontId="3" fillId="71" borderId="29" xfId="943" applyNumberFormat="1" applyFont="1" applyFill="1" applyBorder="1" applyAlignment="1" applyProtection="1">
      <alignment horizontal="center" vertical="center"/>
      <protection/>
    </xf>
    <xf numFmtId="0" fontId="4" fillId="71" borderId="28" xfId="943" applyFont="1" applyFill="1" applyBorder="1" applyAlignment="1" quotePrefix="1">
      <alignment horizontal="center" vertical="center"/>
      <protection/>
    </xf>
    <xf numFmtId="0" fontId="4" fillId="71" borderId="34" xfId="943" applyFont="1" applyFill="1" applyBorder="1" applyAlignment="1" quotePrefix="1">
      <alignment horizontal="center" vertical="center"/>
      <protection/>
    </xf>
    <xf numFmtId="0" fontId="4" fillId="71" borderId="36" xfId="943" applyFont="1" applyFill="1" applyBorder="1" applyAlignment="1" quotePrefix="1">
      <alignment horizontal="center" vertical="center"/>
      <protection/>
    </xf>
    <xf numFmtId="0" fontId="56" fillId="71" borderId="28" xfId="861" applyFont="1" applyFill="1" applyBorder="1" applyAlignment="1">
      <alignment horizontal="center" vertical="center"/>
      <protection/>
    </xf>
    <xf numFmtId="0" fontId="56" fillId="71" borderId="30" xfId="861" applyFont="1" applyFill="1" applyBorder="1" applyAlignment="1">
      <alignment horizontal="center" vertical="center"/>
      <protection/>
    </xf>
    <xf numFmtId="0" fontId="56" fillId="71" borderId="29" xfId="861" applyFont="1" applyFill="1" applyBorder="1" applyAlignment="1">
      <alignment horizontal="center" vertical="center"/>
      <protection/>
    </xf>
    <xf numFmtId="0" fontId="56" fillId="71" borderId="35" xfId="861" applyFont="1" applyFill="1" applyBorder="1" applyAlignment="1">
      <alignment horizontal="center" vertical="center"/>
      <protection/>
    </xf>
    <xf numFmtId="0" fontId="56" fillId="71" borderId="34" xfId="861" applyFont="1" applyFill="1" applyBorder="1" applyAlignment="1">
      <alignment horizontal="center" vertical="center"/>
      <protection/>
    </xf>
    <xf numFmtId="0" fontId="56" fillId="71" borderId="41" xfId="861" applyFont="1" applyFill="1" applyBorder="1" applyAlignment="1">
      <alignment horizontal="center" vertical="center" wrapText="1"/>
      <protection/>
    </xf>
    <xf numFmtId="0" fontId="3" fillId="0" borderId="41" xfId="943" applyFont="1" applyFill="1" applyBorder="1" applyAlignment="1" applyProtection="1">
      <alignment horizontal="left" vertical="center"/>
      <protection/>
    </xf>
    <xf numFmtId="0" fontId="4" fillId="71" borderId="30" xfId="943" applyFont="1" applyFill="1" applyBorder="1" applyAlignment="1" quotePrefix="1">
      <alignment horizontal="center" vertical="center"/>
      <protection/>
    </xf>
    <xf numFmtId="0" fontId="4" fillId="71" borderId="29" xfId="943" applyFont="1" applyFill="1" applyBorder="1" applyAlignment="1" quotePrefix="1">
      <alignment horizontal="center" vertical="center"/>
      <protection/>
    </xf>
    <xf numFmtId="0" fontId="5" fillId="0" borderId="41" xfId="943" applyFont="1" applyBorder="1" applyAlignment="1" quotePrefix="1">
      <alignment horizontal="left" vertical="center" wrapText="1"/>
      <protection/>
    </xf>
    <xf numFmtId="0" fontId="5" fillId="0" borderId="41" xfId="943" applyFont="1" applyBorder="1" applyAlignment="1">
      <alignment horizontal="left" vertical="center" wrapText="1"/>
      <protection/>
    </xf>
    <xf numFmtId="0" fontId="7" fillId="0" borderId="28" xfId="943" applyFont="1" applyFill="1" applyBorder="1" applyAlignment="1">
      <alignment horizontal="center" vertical="center" wrapText="1"/>
      <protection/>
    </xf>
    <xf numFmtId="0" fontId="7" fillId="0" borderId="29" xfId="943" applyFont="1" applyFill="1" applyBorder="1" applyAlignment="1">
      <alignment horizontal="center" vertical="center" wrapText="1"/>
      <protection/>
    </xf>
    <xf numFmtId="0" fontId="7" fillId="0" borderId="28" xfId="860" applyNumberFormat="1" applyFont="1" applyFill="1" applyBorder="1" applyAlignment="1">
      <alignment horizontal="center" vertical="center"/>
      <protection/>
    </xf>
    <xf numFmtId="0" fontId="7" fillId="0" borderId="29" xfId="860" applyNumberFormat="1" applyFont="1" applyFill="1" applyBorder="1" applyAlignment="1">
      <alignment horizontal="center" vertical="center"/>
      <protection/>
    </xf>
    <xf numFmtId="0" fontId="62" fillId="0" borderId="30" xfId="943" applyFont="1" applyFill="1" applyBorder="1" applyAlignment="1">
      <alignment horizontal="left" vertical="center" wrapText="1"/>
      <protection/>
    </xf>
    <xf numFmtId="0" fontId="62" fillId="0" borderId="29" xfId="943" applyFont="1" applyFill="1" applyBorder="1" applyAlignment="1">
      <alignment horizontal="left" vertical="center" wrapText="1"/>
      <protection/>
    </xf>
    <xf numFmtId="0" fontId="11" fillId="35" borderId="28" xfId="943" applyFont="1" applyFill="1" applyBorder="1" applyAlignment="1">
      <alignment horizontal="center" vertical="center" wrapText="1"/>
      <protection/>
    </xf>
    <xf numFmtId="0" fontId="11" fillId="35" borderId="29" xfId="943" applyFont="1" applyFill="1" applyBorder="1" applyAlignment="1">
      <alignment horizontal="center" vertical="center" wrapText="1"/>
      <protection/>
    </xf>
    <xf numFmtId="0" fontId="7" fillId="0" borderId="28" xfId="860" applyFont="1" applyFill="1" applyBorder="1" applyAlignment="1">
      <alignment horizontal="center" vertical="center"/>
      <protection/>
    </xf>
    <xf numFmtId="0" fontId="7" fillId="0" borderId="29" xfId="860" applyFont="1" applyFill="1" applyBorder="1" applyAlignment="1">
      <alignment horizontal="center" vertical="center"/>
      <protection/>
    </xf>
    <xf numFmtId="0" fontId="9" fillId="35" borderId="31" xfId="885" applyFont="1" applyFill="1" applyBorder="1" applyAlignment="1">
      <alignment horizontal="center" vertical="center" wrapText="1"/>
      <protection/>
    </xf>
    <xf numFmtId="0" fontId="9" fillId="35" borderId="32" xfId="885" applyFont="1" applyFill="1" applyBorder="1" applyAlignment="1">
      <alignment horizontal="center" vertical="center" wrapText="1"/>
      <protection/>
    </xf>
    <xf numFmtId="0" fontId="4" fillId="71" borderId="33" xfId="885" applyFont="1" applyFill="1" applyBorder="1" applyAlignment="1" quotePrefix="1">
      <alignment horizontal="center" vertical="center"/>
      <protection/>
    </xf>
    <xf numFmtId="0" fontId="6" fillId="71" borderId="28" xfId="861" applyFont="1" applyFill="1" applyBorder="1" applyAlignment="1">
      <alignment horizontal="center" vertical="center" wrapText="1"/>
      <protection/>
    </xf>
    <xf numFmtId="0" fontId="6" fillId="71" borderId="30" xfId="861" applyFont="1" applyFill="1" applyBorder="1" applyAlignment="1">
      <alignment horizontal="center" vertical="center" wrapText="1"/>
      <protection/>
    </xf>
    <xf numFmtId="0" fontId="9" fillId="35" borderId="36" xfId="885" applyFont="1" applyFill="1" applyBorder="1" applyAlignment="1">
      <alignment horizontal="center" vertical="center" wrapText="1"/>
      <protection/>
    </xf>
    <xf numFmtId="0" fontId="9" fillId="35" borderId="40" xfId="885" applyFont="1" applyFill="1" applyBorder="1" applyAlignment="1">
      <alignment horizontal="center" vertical="center" wrapText="1"/>
      <protection/>
    </xf>
    <xf numFmtId="0" fontId="8" fillId="96" borderId="30" xfId="860" applyFont="1" applyFill="1" applyBorder="1" applyAlignment="1">
      <alignment horizontal="center" vertical="center" wrapText="1"/>
      <protection/>
    </xf>
    <xf numFmtId="0" fontId="14" fillId="0" borderId="0" xfId="917" applyFont="1" applyFill="1" applyBorder="1" applyAlignment="1" applyProtection="1">
      <alignment horizontal="left" vertical="center" wrapText="1"/>
      <protection locked="0"/>
    </xf>
    <xf numFmtId="0" fontId="14" fillId="0" borderId="0" xfId="917" applyFont="1" applyFill="1" applyBorder="1" applyAlignment="1" applyProtection="1">
      <alignment horizontal="left" vertical="top" wrapText="1"/>
      <protection locked="0"/>
    </xf>
    <xf numFmtId="170" fontId="15" fillId="0" borderId="30" xfId="928" applyNumberFormat="1" applyFont="1" applyFill="1" applyBorder="1" applyAlignment="1" applyProtection="1">
      <alignment horizontal="right" vertical="center" wrapText="1"/>
      <protection/>
    </xf>
    <xf numFmtId="0" fontId="14" fillId="0" borderId="35" xfId="917" applyFont="1" applyFill="1" applyBorder="1" applyAlignment="1" applyProtection="1">
      <alignment horizontal="left" vertical="center" wrapText="1"/>
      <protection locked="0"/>
    </xf>
    <xf numFmtId="0" fontId="14" fillId="0" borderId="36" xfId="917" applyFont="1" applyFill="1" applyBorder="1" applyAlignment="1" applyProtection="1">
      <alignment horizontal="left" vertical="center" wrapText="1"/>
      <protection locked="0"/>
    </xf>
    <xf numFmtId="0" fontId="14" fillId="0" borderId="39" xfId="917" applyFont="1" applyFill="1" applyBorder="1" applyAlignment="1" applyProtection="1">
      <alignment horizontal="left" vertical="top" wrapText="1"/>
      <protection locked="0"/>
    </xf>
    <xf numFmtId="0" fontId="14" fillId="0" borderId="40" xfId="917" applyFont="1" applyFill="1" applyBorder="1" applyAlignment="1" applyProtection="1">
      <alignment horizontal="left" vertical="top" wrapText="1"/>
      <protection locked="0"/>
    </xf>
    <xf numFmtId="0" fontId="7" fillId="76" borderId="51" xfId="879" applyFont="1" applyFill="1" applyBorder="1" applyAlignment="1">
      <alignment horizontal="right" vertical="top"/>
      <protection/>
    </xf>
    <xf numFmtId="0" fontId="7" fillId="76" borderId="49" xfId="879" applyFont="1" applyFill="1" applyBorder="1" applyAlignment="1">
      <alignment horizontal="right" vertical="top"/>
      <protection/>
    </xf>
    <xf numFmtId="0" fontId="52" fillId="0" borderId="64" xfId="0" applyFont="1" applyBorder="1" applyAlignment="1">
      <alignment/>
    </xf>
    <xf numFmtId="0" fontId="52" fillId="0" borderId="0" xfId="0" applyFont="1" applyAlignment="1">
      <alignment/>
    </xf>
    <xf numFmtId="0" fontId="14" fillId="0" borderId="62" xfId="879" applyFont="1" applyFill="1" applyBorder="1" applyAlignment="1">
      <alignment horizontal="left" vertical="top" wrapText="1"/>
      <protection/>
    </xf>
    <xf numFmtId="0" fontId="14" fillId="0" borderId="65" xfId="879" applyFont="1" applyFill="1" applyBorder="1" applyAlignment="1">
      <alignment horizontal="left" vertical="top" wrapText="1"/>
      <protection/>
    </xf>
    <xf numFmtId="0" fontId="14" fillId="0" borderId="66" xfId="879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7" fillId="76" borderId="60" xfId="879" applyFont="1" applyFill="1" applyBorder="1" applyAlignment="1">
      <alignment horizontal="right" vertical="top"/>
      <protection/>
    </xf>
    <xf numFmtId="0" fontId="7" fillId="76" borderId="56" xfId="879" applyFont="1" applyFill="1" applyBorder="1" applyAlignment="1">
      <alignment horizontal="right" vertical="top"/>
      <protection/>
    </xf>
    <xf numFmtId="0" fontId="7" fillId="76" borderId="61" xfId="879" applyFont="1" applyFill="1" applyBorder="1" applyAlignment="1">
      <alignment horizontal="right" vertical="top"/>
      <protection/>
    </xf>
    <xf numFmtId="0" fontId="14" fillId="0" borderId="67" xfId="879" applyFont="1" applyFill="1" applyBorder="1" applyAlignment="1">
      <alignment horizontal="left" vertical="top" wrapText="1"/>
      <protection/>
    </xf>
    <xf numFmtId="0" fontId="14" fillId="0" borderId="68" xfId="879" applyFont="1" applyFill="1" applyBorder="1" applyAlignment="1">
      <alignment horizontal="left" vertical="top" wrapText="1"/>
      <protection/>
    </xf>
    <xf numFmtId="0" fontId="14" fillId="0" borderId="69" xfId="879" applyFont="1" applyFill="1" applyBorder="1" applyAlignment="1">
      <alignment horizontal="left" vertical="top" wrapText="1"/>
      <protection/>
    </xf>
    <xf numFmtId="0" fontId="15" fillId="0" borderId="67" xfId="879" applyFont="1" applyBorder="1" applyAlignment="1">
      <alignment horizontal="left" vertical="top" wrapText="1"/>
      <protection/>
    </xf>
    <xf numFmtId="0" fontId="15" fillId="0" borderId="68" xfId="879" applyFont="1" applyBorder="1" applyAlignment="1">
      <alignment horizontal="left" vertical="top" wrapText="1"/>
      <protection/>
    </xf>
    <xf numFmtId="0" fontId="15" fillId="0" borderId="69" xfId="879" applyFont="1" applyBorder="1" applyAlignment="1">
      <alignment horizontal="left" vertical="top" wrapText="1"/>
      <protection/>
    </xf>
    <xf numFmtId="0" fontId="12" fillId="76" borderId="60" xfId="879" applyFont="1" applyFill="1" applyBorder="1" applyAlignment="1">
      <alignment horizontal="right" vertical="top"/>
      <protection/>
    </xf>
    <xf numFmtId="0" fontId="12" fillId="76" borderId="56" xfId="879" applyFont="1" applyFill="1" applyBorder="1" applyAlignment="1">
      <alignment horizontal="right" vertical="top"/>
      <protection/>
    </xf>
    <xf numFmtId="0" fontId="12" fillId="76" borderId="61" xfId="879" applyFont="1" applyFill="1" applyBorder="1" applyAlignment="1">
      <alignment horizontal="right" vertical="top"/>
      <protection/>
    </xf>
    <xf numFmtId="0" fontId="15" fillId="0" borderId="67" xfId="879" applyFont="1" applyBorder="1" applyAlignment="1">
      <alignment horizontal="left" vertical="top" wrapText="1"/>
      <protection/>
    </xf>
    <xf numFmtId="0" fontId="7" fillId="13" borderId="60" xfId="879" applyFont="1" applyFill="1" applyBorder="1" applyAlignment="1">
      <alignment horizontal="right" vertical="top"/>
      <protection/>
    </xf>
    <xf numFmtId="0" fontId="7" fillId="13" borderId="56" xfId="879" applyFont="1" applyFill="1" applyBorder="1" applyAlignment="1">
      <alignment horizontal="right" vertical="top"/>
      <protection/>
    </xf>
    <xf numFmtId="0" fontId="7" fillId="13" borderId="61" xfId="879" applyFont="1" applyFill="1" applyBorder="1" applyAlignment="1">
      <alignment horizontal="right" vertical="top"/>
      <protection/>
    </xf>
    <xf numFmtId="0" fontId="4" fillId="71" borderId="41" xfId="0" applyFont="1" applyFill="1" applyBorder="1" applyAlignment="1" quotePrefix="1">
      <alignment horizontal="center" vertical="center"/>
    </xf>
    <xf numFmtId="0" fontId="4" fillId="71" borderId="31" xfId="0" applyFont="1" applyFill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left" vertical="center" wrapText="1"/>
    </xf>
    <xf numFmtId="0" fontId="5" fillId="0" borderId="28" xfId="0" applyFont="1" applyBorder="1" applyAlignment="1" quotePrefix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5" fillId="71" borderId="41" xfId="861" applyFont="1" applyFill="1" applyBorder="1" applyAlignment="1">
      <alignment horizontal="center" vertical="center"/>
      <protection/>
    </xf>
    <xf numFmtId="0" fontId="14" fillId="0" borderId="62" xfId="879" applyFont="1" applyBorder="1" applyAlignment="1">
      <alignment horizontal="left" vertical="top" wrapText="1"/>
      <protection/>
    </xf>
    <xf numFmtId="0" fontId="14" fillId="0" borderId="65" xfId="879" applyFont="1" applyBorder="1" applyAlignment="1">
      <alignment horizontal="left" vertical="top" wrapText="1"/>
      <protection/>
    </xf>
    <xf numFmtId="0" fontId="14" fillId="0" borderId="66" xfId="879" applyFont="1" applyBorder="1" applyAlignment="1">
      <alignment horizontal="left" vertical="top" wrapText="1"/>
      <protection/>
    </xf>
    <xf numFmtId="0" fontId="14" fillId="0" borderId="67" xfId="879" applyFont="1" applyBorder="1" applyAlignment="1">
      <alignment horizontal="left" vertical="top" wrapText="1"/>
      <protection/>
    </xf>
    <xf numFmtId="0" fontId="14" fillId="0" borderId="68" xfId="879" applyFont="1" applyBorder="1" applyAlignment="1">
      <alignment horizontal="left" vertical="top" wrapText="1"/>
      <protection/>
    </xf>
    <xf numFmtId="0" fontId="14" fillId="0" borderId="69" xfId="879" applyFont="1" applyBorder="1" applyAlignment="1">
      <alignment horizontal="left" vertical="top" wrapText="1"/>
      <protection/>
    </xf>
    <xf numFmtId="0" fontId="14" fillId="0" borderId="70" xfId="879" applyFont="1" applyBorder="1" applyAlignment="1">
      <alignment horizontal="left" vertical="top" wrapText="1"/>
      <protection/>
    </xf>
    <xf numFmtId="0" fontId="14" fillId="0" borderId="71" xfId="879" applyFont="1" applyBorder="1" applyAlignment="1">
      <alignment horizontal="left" vertical="top" wrapText="1"/>
      <protection/>
    </xf>
    <xf numFmtId="0" fontId="15" fillId="0" borderId="62" xfId="879" applyFont="1" applyBorder="1" applyAlignment="1">
      <alignment horizontal="left" vertical="top" wrapText="1"/>
      <protection/>
    </xf>
    <xf numFmtId="0" fontId="15" fillId="0" borderId="65" xfId="879" applyFont="1" applyBorder="1" applyAlignment="1">
      <alignment horizontal="left" vertical="top" wrapText="1"/>
      <protection/>
    </xf>
    <xf numFmtId="0" fontId="15" fillId="0" borderId="66" xfId="879" applyFont="1" applyBorder="1" applyAlignment="1">
      <alignment horizontal="left" vertical="top" wrapText="1"/>
      <protection/>
    </xf>
    <xf numFmtId="0" fontId="15" fillId="13" borderId="67" xfId="879" applyFont="1" applyFill="1" applyBorder="1" applyAlignment="1">
      <alignment horizontal="left" vertical="top" wrapText="1"/>
      <protection/>
    </xf>
    <xf numFmtId="0" fontId="15" fillId="13" borderId="68" xfId="879" applyFont="1" applyFill="1" applyBorder="1" applyAlignment="1">
      <alignment horizontal="left" vertical="top" wrapText="1"/>
      <protection/>
    </xf>
    <xf numFmtId="0" fontId="15" fillId="13" borderId="69" xfId="879" applyFont="1" applyFill="1" applyBorder="1" applyAlignment="1">
      <alignment horizontal="left" vertical="top" wrapText="1"/>
      <protection/>
    </xf>
    <xf numFmtId="0" fontId="0" fillId="0" borderId="64" xfId="0" applyBorder="1" applyAlignment="1">
      <alignment/>
    </xf>
    <xf numFmtId="43" fontId="52" fillId="0" borderId="35" xfId="2104" applyFont="1" applyBorder="1" applyAlignment="1">
      <alignment horizontal="center" vertical="center"/>
    </xf>
    <xf numFmtId="43" fontId="52" fillId="0" borderId="34" xfId="2104" applyFont="1" applyBorder="1" applyAlignment="1">
      <alignment horizontal="center" vertical="center"/>
    </xf>
    <xf numFmtId="43" fontId="52" fillId="0" borderId="36" xfId="2104" applyFont="1" applyBorder="1" applyAlignment="1">
      <alignment horizontal="center" vertical="center"/>
    </xf>
    <xf numFmtId="0" fontId="1" fillId="0" borderId="31" xfId="869" applyFont="1" applyBorder="1" applyAlignment="1">
      <alignment horizontal="center" vertical="center"/>
      <protection/>
    </xf>
    <xf numFmtId="0" fontId="1" fillId="0" borderId="32" xfId="869" applyFont="1" applyBorder="1" applyAlignment="1">
      <alignment horizontal="center" vertical="center"/>
      <protection/>
    </xf>
    <xf numFmtId="0" fontId="1" fillId="0" borderId="31" xfId="869" applyFont="1" applyBorder="1" applyAlignment="1">
      <alignment horizontal="center" vertical="center"/>
      <protection/>
    </xf>
    <xf numFmtId="169" fontId="1" fillId="0" borderId="31" xfId="869" applyNumberFormat="1" applyFont="1" applyBorder="1" applyAlignment="1">
      <alignment horizontal="center" vertical="center"/>
      <protection/>
    </xf>
    <xf numFmtId="10" fontId="63" fillId="0" borderId="41" xfId="1045" applyNumberFormat="1" applyFont="1" applyBorder="1" applyAlignment="1">
      <alignment horizontal="center" vertical="center"/>
    </xf>
    <xf numFmtId="43" fontId="52" fillId="0" borderId="28" xfId="2104" applyFont="1" applyBorder="1" applyAlignment="1">
      <alignment horizontal="center" vertical="center"/>
    </xf>
    <xf numFmtId="43" fontId="52" fillId="0" borderId="30" xfId="2104" applyFont="1" applyBorder="1" applyAlignment="1">
      <alignment horizontal="center" vertical="center"/>
    </xf>
    <xf numFmtId="43" fontId="52" fillId="0" borderId="29" xfId="2104" applyFont="1" applyBorder="1" applyAlignment="1">
      <alignment horizontal="center" vertical="center"/>
    </xf>
    <xf numFmtId="43" fontId="52" fillId="0" borderId="35" xfId="2104" applyFont="1" applyFill="1" applyBorder="1" applyAlignment="1">
      <alignment horizontal="center" vertical="center"/>
    </xf>
    <xf numFmtId="43" fontId="52" fillId="0" borderId="34" xfId="2104" applyFont="1" applyFill="1" applyBorder="1" applyAlignment="1">
      <alignment horizontal="center" vertical="center"/>
    </xf>
    <xf numFmtId="43" fontId="52" fillId="0" borderId="36" xfId="2104" applyFont="1" applyFill="1" applyBorder="1" applyAlignment="1">
      <alignment horizontal="center" vertical="center"/>
    </xf>
    <xf numFmtId="0" fontId="1" fillId="0" borderId="41" xfId="869" applyFont="1" applyBorder="1" applyAlignment="1">
      <alignment horizontal="center" vertical="center"/>
      <protection/>
    </xf>
    <xf numFmtId="0" fontId="1" fillId="0" borderId="41" xfId="869" applyFont="1" applyBorder="1" applyAlignment="1">
      <alignment horizontal="center" vertical="center"/>
      <protection/>
    </xf>
    <xf numFmtId="43" fontId="52" fillId="0" borderId="41" xfId="2104" applyFont="1" applyFill="1" applyBorder="1" applyAlignment="1">
      <alignment horizontal="center" vertical="center"/>
    </xf>
    <xf numFmtId="43" fontId="52" fillId="0" borderId="28" xfId="2104" applyFont="1" applyFill="1" applyBorder="1" applyAlignment="1">
      <alignment horizontal="center" vertical="center"/>
    </xf>
    <xf numFmtId="43" fontId="52" fillId="0" borderId="30" xfId="2104" applyFont="1" applyFill="1" applyBorder="1" applyAlignment="1">
      <alignment horizontal="center" vertical="center"/>
    </xf>
    <xf numFmtId="43" fontId="52" fillId="0" borderId="29" xfId="2104" applyFont="1" applyFill="1" applyBorder="1" applyAlignment="1">
      <alignment horizontal="center" vertical="center"/>
    </xf>
    <xf numFmtId="0" fontId="1" fillId="0" borderId="36" xfId="869" applyFont="1" applyBorder="1" applyAlignment="1">
      <alignment horizontal="center" vertical="center"/>
      <protection/>
    </xf>
    <xf numFmtId="0" fontId="1" fillId="0" borderId="40" xfId="869" applyFont="1" applyBorder="1" applyAlignment="1">
      <alignment horizontal="center" vertical="center"/>
      <protection/>
    </xf>
    <xf numFmtId="169" fontId="1" fillId="0" borderId="36" xfId="869" applyNumberFormat="1" applyFont="1" applyBorder="1" applyAlignment="1">
      <alignment horizontal="center"/>
      <protection/>
    </xf>
    <xf numFmtId="0" fontId="1" fillId="0" borderId="40" xfId="869" applyFont="1" applyBorder="1" applyAlignment="1">
      <alignment horizontal="center"/>
      <protection/>
    </xf>
    <xf numFmtId="4" fontId="3" fillId="0" borderId="28" xfId="869" applyNumberFormat="1" applyFont="1" applyBorder="1" applyAlignment="1">
      <alignment horizontal="center" vertical="center"/>
      <protection/>
    </xf>
    <xf numFmtId="4" fontId="3" fillId="0" borderId="30" xfId="869" applyNumberFormat="1" applyFont="1" applyBorder="1" applyAlignment="1">
      <alignment horizontal="center" vertical="center"/>
      <protection/>
    </xf>
    <xf numFmtId="4" fontId="3" fillId="0" borderId="29" xfId="869" applyNumberFormat="1" applyFont="1" applyBorder="1" applyAlignment="1">
      <alignment horizontal="center" vertical="center"/>
      <protection/>
    </xf>
    <xf numFmtId="0" fontId="66" fillId="0" borderId="41" xfId="869" applyFont="1" applyBorder="1" applyAlignment="1">
      <alignment horizontal="right" vertical="center"/>
      <protection/>
    </xf>
    <xf numFmtId="0" fontId="66" fillId="0" borderId="28" xfId="869" applyFont="1" applyBorder="1" applyAlignment="1">
      <alignment horizontal="right" vertical="center"/>
      <protection/>
    </xf>
    <xf numFmtId="0" fontId="66" fillId="0" borderId="30" xfId="869" applyFont="1" applyBorder="1" applyAlignment="1">
      <alignment horizontal="right" vertical="center"/>
      <protection/>
    </xf>
    <xf numFmtId="0" fontId="66" fillId="0" borderId="29" xfId="869" applyFont="1" applyBorder="1" applyAlignment="1">
      <alignment horizontal="right" vertical="center"/>
      <protection/>
    </xf>
    <xf numFmtId="4" fontId="3" fillId="0" borderId="28" xfId="2104" applyNumberFormat="1" applyFont="1" applyBorder="1" applyAlignment="1">
      <alignment horizontal="center" vertical="center"/>
    </xf>
    <xf numFmtId="4" fontId="3" fillId="0" borderId="30" xfId="2104" applyNumberFormat="1" applyFont="1" applyBorder="1" applyAlignment="1">
      <alignment horizontal="center" vertical="center"/>
    </xf>
    <xf numFmtId="4" fontId="3" fillId="0" borderId="29" xfId="2104" applyNumberFormat="1" applyFont="1" applyBorder="1" applyAlignment="1">
      <alignment horizontal="center" vertical="center"/>
    </xf>
    <xf numFmtId="0" fontId="14" fillId="0" borderId="37" xfId="917" applyFont="1" applyFill="1" applyBorder="1" applyAlignment="1" applyProtection="1">
      <alignment horizontal="center" vertical="center" wrapText="1"/>
      <protection/>
    </xf>
    <xf numFmtId="0" fontId="14" fillId="0" borderId="0" xfId="917" applyFont="1" applyFill="1" applyBorder="1" applyAlignment="1" applyProtection="1">
      <alignment horizontal="center" vertical="center" wrapText="1"/>
      <protection/>
    </xf>
    <xf numFmtId="0" fontId="14" fillId="0" borderId="0" xfId="928" applyFont="1" applyFill="1" applyBorder="1" applyAlignment="1" applyProtection="1">
      <alignment horizontal="center" vertical="center"/>
      <protection/>
    </xf>
    <xf numFmtId="43" fontId="56" fillId="0" borderId="28" xfId="2104" applyFont="1" applyBorder="1" applyAlignment="1">
      <alignment horizontal="center" vertical="center"/>
    </xf>
    <xf numFmtId="43" fontId="56" fillId="0" borderId="30" xfId="2104" applyFont="1" applyBorder="1" applyAlignment="1">
      <alignment horizontal="center" vertical="center"/>
    </xf>
    <xf numFmtId="43" fontId="56" fillId="0" borderId="29" xfId="2104" applyFont="1" applyBorder="1" applyAlignment="1">
      <alignment horizontal="center" vertical="center"/>
    </xf>
    <xf numFmtId="43" fontId="3" fillId="0" borderId="28" xfId="2104" applyFont="1" applyBorder="1" applyAlignment="1">
      <alignment horizontal="center" vertical="center"/>
    </xf>
    <xf numFmtId="43" fontId="3" fillId="0" borderId="30" xfId="2104" applyFont="1" applyBorder="1" applyAlignment="1">
      <alignment horizontal="center" vertical="center"/>
    </xf>
    <xf numFmtId="43" fontId="3" fillId="0" borderId="29" xfId="2104" applyFont="1" applyBorder="1" applyAlignment="1">
      <alignment horizontal="center" vertical="center"/>
    </xf>
    <xf numFmtId="0" fontId="3" fillId="0" borderId="41" xfId="869" applyFont="1" applyBorder="1" applyAlignment="1">
      <alignment horizontal="center" vertical="center"/>
      <protection/>
    </xf>
    <xf numFmtId="43" fontId="52" fillId="0" borderId="41" xfId="2104" applyNumberFormat="1" applyFont="1" applyFill="1" applyBorder="1" applyAlignment="1">
      <alignment horizontal="center" vertical="center"/>
    </xf>
    <xf numFmtId="0" fontId="3" fillId="71" borderId="28" xfId="869" applyFont="1" applyFill="1" applyBorder="1" applyAlignment="1">
      <alignment horizontal="center" wrapText="1"/>
      <protection/>
    </xf>
    <xf numFmtId="0" fontId="3" fillId="71" borderId="30" xfId="869" applyFont="1" applyFill="1" applyBorder="1" applyAlignment="1">
      <alignment horizontal="center" wrapText="1"/>
      <protection/>
    </xf>
    <xf numFmtId="0" fontId="3" fillId="71" borderId="29" xfId="869" applyFont="1" applyFill="1" applyBorder="1" applyAlignment="1">
      <alignment horizontal="center" wrapText="1"/>
      <protection/>
    </xf>
    <xf numFmtId="0" fontId="3" fillId="71" borderId="41" xfId="869" applyFont="1" applyFill="1" applyBorder="1" applyAlignment="1">
      <alignment horizontal="center" wrapText="1"/>
      <protection/>
    </xf>
    <xf numFmtId="0" fontId="1" fillId="0" borderId="41" xfId="869" applyFont="1" applyBorder="1" applyAlignment="1">
      <alignment horizontal="center" vertical="center" wrapText="1"/>
      <protection/>
    </xf>
    <xf numFmtId="0" fontId="52" fillId="0" borderId="41" xfId="869" applyFont="1" applyBorder="1" applyAlignment="1">
      <alignment horizontal="center" vertical="center"/>
      <protection/>
    </xf>
    <xf numFmtId="0" fontId="4" fillId="71" borderId="41" xfId="943" applyFont="1" applyFill="1" applyBorder="1" applyAlignment="1" quotePrefix="1">
      <alignment horizontal="center" vertical="center"/>
      <protection/>
    </xf>
    <xf numFmtId="2" fontId="14" fillId="41" borderId="28" xfId="885" applyNumberFormat="1" applyFont="1" applyFill="1" applyBorder="1" applyAlignment="1" applyProtection="1" quotePrefix="1">
      <alignment vertical="center"/>
      <protection hidden="1"/>
    </xf>
    <xf numFmtId="2" fontId="14" fillId="41" borderId="28" xfId="885" applyNumberFormat="1" applyFont="1" applyFill="1" applyBorder="1" applyAlignment="1" applyProtection="1">
      <alignment vertical="center"/>
      <protection hidden="1"/>
    </xf>
    <xf numFmtId="2" fontId="4" fillId="0" borderId="28" xfId="885" applyNumberFormat="1" applyFont="1" applyFill="1" applyBorder="1" applyAlignment="1" applyProtection="1">
      <alignment vertical="center"/>
      <protection hidden="1"/>
    </xf>
    <xf numFmtId="2" fontId="4" fillId="41" borderId="28" xfId="885" applyNumberFormat="1" applyFont="1" applyFill="1" applyBorder="1" applyAlignment="1" applyProtection="1">
      <alignment vertical="center"/>
      <protection hidden="1"/>
    </xf>
    <xf numFmtId="2" fontId="4" fillId="0" borderId="28" xfId="885" applyNumberFormat="1" applyFont="1" applyFill="1" applyBorder="1" applyAlignment="1" applyProtection="1">
      <alignment horizontal="left" vertical="center"/>
      <protection hidden="1"/>
    </xf>
    <xf numFmtId="2" fontId="7" fillId="0" borderId="0" xfId="879" applyNumberFormat="1" applyFont="1" applyAlignment="1">
      <alignment/>
      <protection/>
    </xf>
    <xf numFmtId="2" fontId="7" fillId="0" borderId="33" xfId="879" applyNumberFormat="1" applyFont="1" applyBorder="1" applyAlignment="1">
      <alignment/>
      <protection/>
    </xf>
    <xf numFmtId="2" fontId="14" fillId="76" borderId="54" xfId="879" applyNumberFormat="1" applyFont="1" applyFill="1" applyBorder="1" applyAlignment="1">
      <alignment horizontal="right" vertical="top" wrapText="1"/>
      <protection/>
    </xf>
    <xf numFmtId="2" fontId="14" fillId="100" borderId="0" xfId="879" applyNumberFormat="1" applyFont="1" applyFill="1" applyBorder="1" applyAlignment="1">
      <alignment horizontal="right" vertical="top" wrapText="1"/>
      <protection/>
    </xf>
    <xf numFmtId="2" fontId="7" fillId="0" borderId="49" xfId="879" applyNumberFormat="1" applyFont="1" applyBorder="1" applyAlignment="1">
      <alignment horizontal="right" vertical="top" wrapText="1"/>
      <protection/>
    </xf>
    <xf numFmtId="2" fontId="7" fillId="0" borderId="49" xfId="879" applyNumberFormat="1" applyFont="1" applyFill="1" applyBorder="1" applyAlignment="1">
      <alignment horizontal="right" vertical="top" wrapText="1"/>
      <protection/>
    </xf>
    <xf numFmtId="2" fontId="7" fillId="76" borderId="61" xfId="879" applyNumberFormat="1" applyFont="1" applyFill="1" applyBorder="1" applyAlignment="1">
      <alignment horizontal="right" vertical="top"/>
      <protection/>
    </xf>
    <xf numFmtId="2" fontId="7" fillId="41" borderId="0" xfId="879" applyNumberFormat="1" applyFont="1" applyFill="1" applyBorder="1" applyAlignment="1">
      <alignment horizontal="right" vertical="top"/>
      <protection/>
    </xf>
    <xf numFmtId="2" fontId="14" fillId="76" borderId="54" xfId="879" applyNumberFormat="1" applyFont="1" applyFill="1" applyBorder="1" applyAlignment="1">
      <alignment horizontal="center" vertical="top" wrapText="1"/>
      <protection/>
    </xf>
    <xf numFmtId="2" fontId="14" fillId="0" borderId="0" xfId="879" applyNumberFormat="1" applyFont="1" applyFill="1" applyBorder="1" applyAlignment="1">
      <alignment horizontal="right" vertical="top" wrapText="1"/>
      <protection/>
    </xf>
    <xf numFmtId="2" fontId="7" fillId="76" borderId="60" xfId="879" applyNumberFormat="1" applyFont="1" applyFill="1" applyBorder="1" applyAlignment="1">
      <alignment horizontal="right" vertical="top"/>
      <protection/>
    </xf>
    <xf numFmtId="2" fontId="53" fillId="41" borderId="0" xfId="879" applyNumberFormat="1" applyFont="1" applyFill="1" applyBorder="1" applyAlignment="1">
      <alignment horizontal="right" vertical="top"/>
      <protection/>
    </xf>
    <xf numFmtId="2" fontId="14" fillId="0" borderId="49" xfId="879" applyNumberFormat="1" applyFont="1" applyBorder="1" applyAlignment="1">
      <alignment horizontal="left" vertical="top" wrapText="1"/>
      <protection/>
    </xf>
    <xf numFmtId="2" fontId="14" fillId="0" borderId="58" xfId="879" applyNumberFormat="1" applyFont="1" applyBorder="1" applyAlignment="1">
      <alignment vertical="top" wrapText="1"/>
      <protection/>
    </xf>
    <xf numFmtId="2" fontId="7" fillId="41" borderId="0" xfId="879" applyNumberFormat="1" applyFont="1" applyFill="1" applyBorder="1" applyAlignment="1">
      <alignment horizontal="left" vertical="top"/>
      <protection/>
    </xf>
    <xf numFmtId="2" fontId="14" fillId="35" borderId="54" xfId="879" applyNumberFormat="1" applyFont="1" applyFill="1" applyBorder="1" applyAlignment="1">
      <alignment horizontal="right" vertical="top" wrapText="1"/>
      <protection/>
    </xf>
    <xf numFmtId="2" fontId="7" fillId="0" borderId="0" xfId="879" applyNumberFormat="1" applyFont="1" applyFill="1" applyBorder="1" applyAlignment="1">
      <alignment horizontal="right" vertical="top"/>
      <protection/>
    </xf>
    <xf numFmtId="2" fontId="7" fillId="76" borderId="56" xfId="879" applyNumberFormat="1" applyFont="1" applyFill="1" applyBorder="1" applyAlignment="1">
      <alignment horizontal="right" vertical="top"/>
      <protection/>
    </xf>
    <xf numFmtId="2" fontId="52" fillId="0" borderId="0" xfId="0" applyNumberFormat="1" applyFont="1" applyAlignment="1">
      <alignment/>
    </xf>
    <xf numFmtId="2" fontId="52" fillId="0" borderId="0" xfId="0" applyNumberFormat="1" applyFont="1" applyFill="1" applyAlignment="1">
      <alignment/>
    </xf>
    <xf numFmtId="2" fontId="14" fillId="13" borderId="54" xfId="879" applyNumberFormat="1" applyFont="1" applyFill="1" applyBorder="1" applyAlignment="1">
      <alignment horizontal="center" vertical="top" wrapText="1"/>
      <protection/>
    </xf>
    <xf numFmtId="2" fontId="14" fillId="13" borderId="0" xfId="879" applyNumberFormat="1" applyFont="1" applyFill="1" applyBorder="1" applyAlignment="1">
      <alignment horizontal="right" vertical="top" wrapText="1"/>
      <protection/>
    </xf>
    <xf numFmtId="2" fontId="14" fillId="13" borderId="58" xfId="879" applyNumberFormat="1" applyFont="1" applyFill="1" applyBorder="1" applyAlignment="1">
      <alignment vertical="top" wrapText="1"/>
      <protection/>
    </xf>
    <xf numFmtId="2" fontId="7" fillId="13" borderId="49" xfId="879" applyNumberFormat="1" applyFont="1" applyFill="1" applyBorder="1" applyAlignment="1">
      <alignment horizontal="right" vertical="top" wrapText="1"/>
      <protection/>
    </xf>
    <xf numFmtId="2" fontId="7" fillId="13" borderId="60" xfId="879" applyNumberFormat="1" applyFont="1" applyFill="1" applyBorder="1" applyAlignment="1">
      <alignment horizontal="right" vertical="top"/>
      <protection/>
    </xf>
    <xf numFmtId="2" fontId="14" fillId="0" borderId="58" xfId="879" applyNumberFormat="1" applyFont="1" applyFill="1" applyBorder="1" applyAlignment="1">
      <alignment vertical="top" wrapText="1"/>
      <protection/>
    </xf>
    <xf numFmtId="2" fontId="14" fillId="0" borderId="54" xfId="879" applyNumberFormat="1" applyFont="1" applyFill="1" applyBorder="1" applyAlignment="1">
      <alignment horizontal="center" vertical="top" wrapText="1"/>
      <protection/>
    </xf>
    <xf numFmtId="2" fontId="2" fillId="0" borderId="0" xfId="0" applyNumberFormat="1" applyFont="1" applyFill="1" applyAlignment="1">
      <alignment/>
    </xf>
    <xf numFmtId="2" fontId="14" fillId="35" borderId="54" xfId="879" applyNumberFormat="1" applyFont="1" applyFill="1" applyBorder="1" applyAlignment="1">
      <alignment horizontal="center" vertical="top" wrapText="1"/>
      <protection/>
    </xf>
    <xf numFmtId="2" fontId="72" fillId="0" borderId="0" xfId="879" applyNumberFormat="1" applyFont="1" applyFill="1" applyBorder="1" applyAlignment="1">
      <alignment horizontal="right" vertical="top" wrapText="1"/>
      <protection/>
    </xf>
    <xf numFmtId="2" fontId="14" fillId="0" borderId="57" xfId="879" applyNumberFormat="1" applyFont="1" applyBorder="1" applyAlignment="1" quotePrefix="1">
      <alignment vertical="top" wrapText="1"/>
      <protection/>
    </xf>
    <xf numFmtId="2" fontId="0" fillId="0" borderId="0" xfId="0" applyNumberFormat="1" applyAlignment="1">
      <alignment/>
    </xf>
    <xf numFmtId="2" fontId="52" fillId="0" borderId="0" xfId="0" applyNumberFormat="1" applyFont="1" applyFill="1" applyAlignment="1">
      <alignment/>
    </xf>
  </cellXfs>
  <cellStyles count="26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2 2 2" xfId="31"/>
    <cellStyle name="20% - Ênfase1 2 2 2 2 2" xfId="32"/>
    <cellStyle name="20% - Ênfase1 2 2 2 3" xfId="33"/>
    <cellStyle name="20% - Ênfase1 2 2 2 3 2" xfId="34"/>
    <cellStyle name="20% - Ênfase1 2 2 2 4" xfId="35"/>
    <cellStyle name="20% - Ênfase1 2 2 2_Anexo III - PLO ATA RJ 21_10_15" xfId="36"/>
    <cellStyle name="20% - Ênfase1 2 2 3" xfId="37"/>
    <cellStyle name="20% - Ênfase1 2 2 3 2" xfId="38"/>
    <cellStyle name="20% - Ênfase1 2 2 4" xfId="39"/>
    <cellStyle name="20% - Ênfase1 2 2 4 2" xfId="40"/>
    <cellStyle name="20% - Ênfase1 2 2 5" xfId="41"/>
    <cellStyle name="20% - Ênfase1 2 2_Anexo III - PLO ATA RJ 21_10_15" xfId="42"/>
    <cellStyle name="20% - Ênfase1 2 3" xfId="43"/>
    <cellStyle name="20% - Ênfase1 2 3 2" xfId="44"/>
    <cellStyle name="20% - Ênfase1 2 3 2 2" xfId="45"/>
    <cellStyle name="20% - Ênfase1 2 3 3" xfId="46"/>
    <cellStyle name="20% - Ênfase1 2 3 3 2" xfId="47"/>
    <cellStyle name="20% - Ênfase1 2 3 4" xfId="48"/>
    <cellStyle name="20% - Ênfase1 2 3_Anexo III - PLO ATA RJ 21_10_15" xfId="49"/>
    <cellStyle name="20% - Ênfase1 2 4" xfId="50"/>
    <cellStyle name="20% - Ênfase1 2 4 2" xfId="51"/>
    <cellStyle name="20% - Ênfase1 2 5" xfId="52"/>
    <cellStyle name="20% - Ênfase1 2 5 2" xfId="53"/>
    <cellStyle name="20% - Ênfase1 2 6" xfId="54"/>
    <cellStyle name="20% - Ênfase1 2 6 2" xfId="55"/>
    <cellStyle name="20% - Ênfase1 2 7" xfId="56"/>
    <cellStyle name="20% - Ênfase1 2 8" xfId="57"/>
    <cellStyle name="20% - Ênfase1 2_Anexo III - PLO ATA RJ 21_10_15" xfId="58"/>
    <cellStyle name="20% - Ênfase1 3" xfId="59"/>
    <cellStyle name="20% - Ênfase1 3 2" xfId="60"/>
    <cellStyle name="20% - Ênfase1 4" xfId="61"/>
    <cellStyle name="20% - Ênfase1 4 2" xfId="62"/>
    <cellStyle name="20% - Ênfase1 5" xfId="63"/>
    <cellStyle name="20% - Ênfase1 6" xfId="64"/>
    <cellStyle name="20% - Ênfase2" xfId="65"/>
    <cellStyle name="20% - Ênfase2 2" xfId="66"/>
    <cellStyle name="20% - Ênfase2 2 2" xfId="67"/>
    <cellStyle name="20% - Ênfase2 2 2 2" xfId="68"/>
    <cellStyle name="20% - Ênfase2 2 2 2 2" xfId="69"/>
    <cellStyle name="20% - Ênfase2 2 2 2 2 2" xfId="70"/>
    <cellStyle name="20% - Ênfase2 2 2 2 3" xfId="71"/>
    <cellStyle name="20% - Ênfase2 2 2 2 3 2" xfId="72"/>
    <cellStyle name="20% - Ênfase2 2 2 2 4" xfId="73"/>
    <cellStyle name="20% - Ênfase2 2 2 2_Anexo III - PLO ATA RJ 21_10_15" xfId="74"/>
    <cellStyle name="20% - Ênfase2 2 2 3" xfId="75"/>
    <cellStyle name="20% - Ênfase2 2 2 3 2" xfId="76"/>
    <cellStyle name="20% - Ênfase2 2 2 4" xfId="77"/>
    <cellStyle name="20% - Ênfase2 2 2 4 2" xfId="78"/>
    <cellStyle name="20% - Ênfase2 2 2 5" xfId="79"/>
    <cellStyle name="20% - Ênfase2 2 2_Anexo III - PLO ATA RJ 21_10_15" xfId="80"/>
    <cellStyle name="20% - Ênfase2 2 3" xfId="81"/>
    <cellStyle name="20% - Ênfase2 2 3 2" xfId="82"/>
    <cellStyle name="20% - Ênfase2 2 3 2 2" xfId="83"/>
    <cellStyle name="20% - Ênfase2 2 3 3" xfId="84"/>
    <cellStyle name="20% - Ênfase2 2 3 3 2" xfId="85"/>
    <cellStyle name="20% - Ênfase2 2 3 4" xfId="86"/>
    <cellStyle name="20% - Ênfase2 2 3_Anexo III - PLO ATA RJ 21_10_15" xfId="87"/>
    <cellStyle name="20% - Ênfase2 2 4" xfId="88"/>
    <cellStyle name="20% - Ênfase2 2 4 2" xfId="89"/>
    <cellStyle name="20% - Ênfase2 2 5" xfId="90"/>
    <cellStyle name="20% - Ênfase2 2 5 2" xfId="91"/>
    <cellStyle name="20% - Ênfase2 2 6" xfId="92"/>
    <cellStyle name="20% - Ênfase2 2 6 2" xfId="93"/>
    <cellStyle name="20% - Ênfase2 2 7" xfId="94"/>
    <cellStyle name="20% - Ênfase2 2 8" xfId="95"/>
    <cellStyle name="20% - Ênfase2 2_Anexo III - PLO ATA RJ 21_10_15" xfId="96"/>
    <cellStyle name="20% - Ênfase2 3" xfId="97"/>
    <cellStyle name="20% - Ênfase2 3 2" xfId="98"/>
    <cellStyle name="20% - Ênfase2 4" xfId="99"/>
    <cellStyle name="20% - Ênfase2 4 2" xfId="100"/>
    <cellStyle name="20% - Ênfase2 5" xfId="101"/>
    <cellStyle name="20% - Ênfase2 6" xfId="102"/>
    <cellStyle name="20% - Ênfase3" xfId="103"/>
    <cellStyle name="20% - Ênfase3 2" xfId="104"/>
    <cellStyle name="20% - Ênfase3 2 2" xfId="105"/>
    <cellStyle name="20% - Ênfase3 2 2 2" xfId="106"/>
    <cellStyle name="20% - Ênfase3 2 2 2 2" xfId="107"/>
    <cellStyle name="20% - Ênfase3 2 2 2 2 2" xfId="108"/>
    <cellStyle name="20% - Ênfase3 2 2 2 3" xfId="109"/>
    <cellStyle name="20% - Ênfase3 2 2 2 3 2" xfId="110"/>
    <cellStyle name="20% - Ênfase3 2 2 2 4" xfId="111"/>
    <cellStyle name="20% - Ênfase3 2 2 2_Anexo III - PLO ATA RJ 21_10_15" xfId="112"/>
    <cellStyle name="20% - Ênfase3 2 2 3" xfId="113"/>
    <cellStyle name="20% - Ênfase3 2 2 3 2" xfId="114"/>
    <cellStyle name="20% - Ênfase3 2 2 4" xfId="115"/>
    <cellStyle name="20% - Ênfase3 2 2 4 2" xfId="116"/>
    <cellStyle name="20% - Ênfase3 2 2 5" xfId="117"/>
    <cellStyle name="20% - Ênfase3 2 2_Anexo III - PLO ATA RJ 21_10_15" xfId="118"/>
    <cellStyle name="20% - Ênfase3 2 3" xfId="119"/>
    <cellStyle name="20% - Ênfase3 2 3 2" xfId="120"/>
    <cellStyle name="20% - Ênfase3 2 3 2 2" xfId="121"/>
    <cellStyle name="20% - Ênfase3 2 3 3" xfId="122"/>
    <cellStyle name="20% - Ênfase3 2 3 3 2" xfId="123"/>
    <cellStyle name="20% - Ênfase3 2 3 4" xfId="124"/>
    <cellStyle name="20% - Ênfase3 2 3_Anexo III - PLO ATA RJ 21_10_15" xfId="125"/>
    <cellStyle name="20% - Ênfase3 2 4" xfId="126"/>
    <cellStyle name="20% - Ênfase3 2 4 2" xfId="127"/>
    <cellStyle name="20% - Ênfase3 2 5" xfId="128"/>
    <cellStyle name="20% - Ênfase3 2 5 2" xfId="129"/>
    <cellStyle name="20% - Ênfase3 2 6" xfId="130"/>
    <cellStyle name="20% - Ênfase3 2 6 2" xfId="131"/>
    <cellStyle name="20% - Ênfase3 2 7" xfId="132"/>
    <cellStyle name="20% - Ênfase3 2 8" xfId="133"/>
    <cellStyle name="20% - Ênfase3 2_Anexo III - PLO ATA RJ 21_10_15" xfId="134"/>
    <cellStyle name="20% - Ênfase3 3" xfId="135"/>
    <cellStyle name="20% - Ênfase3 3 2" xfId="136"/>
    <cellStyle name="20% - Ênfase3 4" xfId="137"/>
    <cellStyle name="20% - Ênfase3 4 2" xfId="138"/>
    <cellStyle name="20% - Ênfase3 5" xfId="139"/>
    <cellStyle name="20% - Ênfase3 6" xfId="140"/>
    <cellStyle name="20% - Ênfase4" xfId="141"/>
    <cellStyle name="20% - Ênfase4 2" xfId="142"/>
    <cellStyle name="20% - Ênfase4 2 2" xfId="143"/>
    <cellStyle name="20% - Ênfase4 2 2 2" xfId="144"/>
    <cellStyle name="20% - Ênfase4 2 2 2 2" xfId="145"/>
    <cellStyle name="20% - Ênfase4 2 2 2 2 2" xfId="146"/>
    <cellStyle name="20% - Ênfase4 2 2 2 3" xfId="147"/>
    <cellStyle name="20% - Ênfase4 2 2 2 3 2" xfId="148"/>
    <cellStyle name="20% - Ênfase4 2 2 2 4" xfId="149"/>
    <cellStyle name="20% - Ênfase4 2 2 2_Anexo III - PLO ATA RJ 21_10_15" xfId="150"/>
    <cellStyle name="20% - Ênfase4 2 2 3" xfId="151"/>
    <cellStyle name="20% - Ênfase4 2 2 3 2" xfId="152"/>
    <cellStyle name="20% - Ênfase4 2 2 4" xfId="153"/>
    <cellStyle name="20% - Ênfase4 2 2 4 2" xfId="154"/>
    <cellStyle name="20% - Ênfase4 2 2 5" xfId="155"/>
    <cellStyle name="20% - Ênfase4 2 2_Anexo III - PLO ATA RJ 21_10_15" xfId="156"/>
    <cellStyle name="20% - Ênfase4 2 3" xfId="157"/>
    <cellStyle name="20% - Ênfase4 2 3 2" xfId="158"/>
    <cellStyle name="20% - Ênfase4 2 3 2 2" xfId="159"/>
    <cellStyle name="20% - Ênfase4 2 3 3" xfId="160"/>
    <cellStyle name="20% - Ênfase4 2 3 3 2" xfId="161"/>
    <cellStyle name="20% - Ênfase4 2 3 4" xfId="162"/>
    <cellStyle name="20% - Ênfase4 2 3_Anexo III - PLO ATA RJ 21_10_15" xfId="163"/>
    <cellStyle name="20% - Ênfase4 2 4" xfId="164"/>
    <cellStyle name="20% - Ênfase4 2 4 2" xfId="165"/>
    <cellStyle name="20% - Ênfase4 2 5" xfId="166"/>
    <cellStyle name="20% - Ênfase4 2 5 2" xfId="167"/>
    <cellStyle name="20% - Ênfase4 2 6" xfId="168"/>
    <cellStyle name="20% - Ênfase4 2 6 2" xfId="169"/>
    <cellStyle name="20% - Ênfase4 2 7" xfId="170"/>
    <cellStyle name="20% - Ênfase4 2 8" xfId="171"/>
    <cellStyle name="20% - Ênfase4 2_Anexo III - PLO ATA RJ 21_10_15" xfId="172"/>
    <cellStyle name="20% - Ênfase4 3" xfId="173"/>
    <cellStyle name="20% - Ênfase4 3 2" xfId="174"/>
    <cellStyle name="20% - Ênfase4 4" xfId="175"/>
    <cellStyle name="20% - Ênfase4 4 2" xfId="176"/>
    <cellStyle name="20% - Ênfase4 5" xfId="177"/>
    <cellStyle name="20% - Ênfase4 6" xfId="178"/>
    <cellStyle name="20% - Ênfase5" xfId="179"/>
    <cellStyle name="20% - Ênfase5 2" xfId="180"/>
    <cellStyle name="20% - Ênfase5 2 2" xfId="181"/>
    <cellStyle name="20% - Ênfase5 2 2 2" xfId="182"/>
    <cellStyle name="20% - Ênfase5 2 2 2 2" xfId="183"/>
    <cellStyle name="20% - Ênfase5 2 2 2 2 2" xfId="184"/>
    <cellStyle name="20% - Ênfase5 2 2 2 3" xfId="185"/>
    <cellStyle name="20% - Ênfase5 2 2 2 3 2" xfId="186"/>
    <cellStyle name="20% - Ênfase5 2 2 2 4" xfId="187"/>
    <cellStyle name="20% - Ênfase5 2 2 2_Anexo III - PLO ATA RJ 21_10_15" xfId="188"/>
    <cellStyle name="20% - Ênfase5 2 2 3" xfId="189"/>
    <cellStyle name="20% - Ênfase5 2 2 3 2" xfId="190"/>
    <cellStyle name="20% - Ênfase5 2 2 4" xfId="191"/>
    <cellStyle name="20% - Ênfase5 2 2 4 2" xfId="192"/>
    <cellStyle name="20% - Ênfase5 2 2 5" xfId="193"/>
    <cellStyle name="20% - Ênfase5 2 2_Anexo III - PLO ATA RJ 21_10_15" xfId="194"/>
    <cellStyle name="20% - Ênfase5 2 3" xfId="195"/>
    <cellStyle name="20% - Ênfase5 2 3 2" xfId="196"/>
    <cellStyle name="20% - Ênfase5 2 3 2 2" xfId="197"/>
    <cellStyle name="20% - Ênfase5 2 3 3" xfId="198"/>
    <cellStyle name="20% - Ênfase5 2 3 3 2" xfId="199"/>
    <cellStyle name="20% - Ênfase5 2 3 4" xfId="200"/>
    <cellStyle name="20% - Ênfase5 2 3_Anexo III - PLO ATA RJ 21_10_15" xfId="201"/>
    <cellStyle name="20% - Ênfase5 2 4" xfId="202"/>
    <cellStyle name="20% - Ênfase5 2 4 2" xfId="203"/>
    <cellStyle name="20% - Ênfase5 2 5" xfId="204"/>
    <cellStyle name="20% - Ênfase5 2 5 2" xfId="205"/>
    <cellStyle name="20% - Ênfase5 2 6" xfId="206"/>
    <cellStyle name="20% - Ênfase5 2 6 2" xfId="207"/>
    <cellStyle name="20% - Ênfase5 2 7" xfId="208"/>
    <cellStyle name="20% - Ênfase5 2 8" xfId="209"/>
    <cellStyle name="20% - Ênfase5 2 9" xfId="210"/>
    <cellStyle name="20% - Ênfase5 2_Anexo III - PLO ATA RJ 21_10_15" xfId="211"/>
    <cellStyle name="20% - Ênfase5 3" xfId="212"/>
    <cellStyle name="20% - Ênfase5 3 2" xfId="213"/>
    <cellStyle name="20% - Ênfase5 4" xfId="214"/>
    <cellStyle name="20% - Ênfase5 5" xfId="215"/>
    <cellStyle name="20% - Ênfase6" xfId="216"/>
    <cellStyle name="20% - Ênfase6 2" xfId="217"/>
    <cellStyle name="20% - Ênfase6 2 2" xfId="218"/>
    <cellStyle name="20% - Ênfase6 2 2 2" xfId="219"/>
    <cellStyle name="20% - Ênfase6 2 2 2 2" xfId="220"/>
    <cellStyle name="20% - Ênfase6 2 2 2 2 2" xfId="221"/>
    <cellStyle name="20% - Ênfase6 2 2 2 3" xfId="222"/>
    <cellStyle name="20% - Ênfase6 2 2 2 3 2" xfId="223"/>
    <cellStyle name="20% - Ênfase6 2 2 2 4" xfId="224"/>
    <cellStyle name="20% - Ênfase6 2 2 2_Anexo III - PLO ATA RJ 21_10_15" xfId="225"/>
    <cellStyle name="20% - Ênfase6 2 2 3" xfId="226"/>
    <cellStyle name="20% - Ênfase6 2 2 3 2" xfId="227"/>
    <cellStyle name="20% - Ênfase6 2 2 4" xfId="228"/>
    <cellStyle name="20% - Ênfase6 2 2 4 2" xfId="229"/>
    <cellStyle name="20% - Ênfase6 2 2 5" xfId="230"/>
    <cellStyle name="20% - Ênfase6 2 2_Anexo III - PLO ATA RJ 21_10_15" xfId="231"/>
    <cellStyle name="20% - Ênfase6 2 3" xfId="232"/>
    <cellStyle name="20% - Ênfase6 2 3 2" xfId="233"/>
    <cellStyle name="20% - Ênfase6 2 3 2 2" xfId="234"/>
    <cellStyle name="20% - Ênfase6 2 3 3" xfId="235"/>
    <cellStyle name="20% - Ênfase6 2 3 3 2" xfId="236"/>
    <cellStyle name="20% - Ênfase6 2 3 4" xfId="237"/>
    <cellStyle name="20% - Ênfase6 2 3_Anexo III - PLO ATA RJ 21_10_15" xfId="238"/>
    <cellStyle name="20% - Ênfase6 2 4" xfId="239"/>
    <cellStyle name="20% - Ênfase6 2 4 2" xfId="240"/>
    <cellStyle name="20% - Ênfase6 2 5" xfId="241"/>
    <cellStyle name="20% - Ênfase6 2 5 2" xfId="242"/>
    <cellStyle name="20% - Ênfase6 2 6" xfId="243"/>
    <cellStyle name="20% - Ênfase6 2 6 2" xfId="244"/>
    <cellStyle name="20% - Ênfase6 2 7" xfId="245"/>
    <cellStyle name="20% - Ênfase6 2 8" xfId="246"/>
    <cellStyle name="20% - Ênfase6 2 9" xfId="247"/>
    <cellStyle name="20% - Ênfase6 2_Anexo III - PLO ATA RJ 21_10_15" xfId="248"/>
    <cellStyle name="20% - Ênfase6 3" xfId="249"/>
    <cellStyle name="20% - Ênfase6 3 2" xfId="250"/>
    <cellStyle name="20% - Ênfase6 4" xfId="251"/>
    <cellStyle name="20% - Ênfase6 5" xfId="252"/>
    <cellStyle name="40% - Accent1" xfId="253"/>
    <cellStyle name="40% - Accent1 2" xfId="254"/>
    <cellStyle name="40% - Accent2" xfId="255"/>
    <cellStyle name="40% - Accent2 2" xfId="256"/>
    <cellStyle name="40% - Accent3" xfId="257"/>
    <cellStyle name="40% - Accent3 2" xfId="258"/>
    <cellStyle name="40% - Accent4" xfId="259"/>
    <cellStyle name="40% - Accent4 2" xfId="260"/>
    <cellStyle name="40% - Accent5" xfId="261"/>
    <cellStyle name="40% - Accent5 2" xfId="262"/>
    <cellStyle name="40% - Accent6" xfId="263"/>
    <cellStyle name="40% - Accent6 2" xfId="264"/>
    <cellStyle name="40% - Ênfase1" xfId="265"/>
    <cellStyle name="40% - Ênfase1 2" xfId="266"/>
    <cellStyle name="40% - Ênfase1 2 2" xfId="267"/>
    <cellStyle name="40% - Ênfase1 2 2 2" xfId="268"/>
    <cellStyle name="40% - Ênfase1 2 2 2 2" xfId="269"/>
    <cellStyle name="40% - Ênfase1 2 2 2 2 2" xfId="270"/>
    <cellStyle name="40% - Ênfase1 2 2 2 3" xfId="271"/>
    <cellStyle name="40% - Ênfase1 2 2 2 3 2" xfId="272"/>
    <cellStyle name="40% - Ênfase1 2 2 2 4" xfId="273"/>
    <cellStyle name="40% - Ênfase1 2 2 2_Anexo III - PLO ATA RJ 21_10_15" xfId="274"/>
    <cellStyle name="40% - Ênfase1 2 2 3" xfId="275"/>
    <cellStyle name="40% - Ênfase1 2 2 3 2" xfId="276"/>
    <cellStyle name="40% - Ênfase1 2 2 4" xfId="277"/>
    <cellStyle name="40% - Ênfase1 2 2 4 2" xfId="278"/>
    <cellStyle name="40% - Ênfase1 2 2 5" xfId="279"/>
    <cellStyle name="40% - Ênfase1 2 2_Anexo III - PLO ATA RJ 21_10_15" xfId="280"/>
    <cellStyle name="40% - Ênfase1 2 3" xfId="281"/>
    <cellStyle name="40% - Ênfase1 2 3 2" xfId="282"/>
    <cellStyle name="40% - Ênfase1 2 3 2 2" xfId="283"/>
    <cellStyle name="40% - Ênfase1 2 3 3" xfId="284"/>
    <cellStyle name="40% - Ênfase1 2 3 3 2" xfId="285"/>
    <cellStyle name="40% - Ênfase1 2 3 4" xfId="286"/>
    <cellStyle name="40% - Ênfase1 2 3_Anexo III - PLO ATA RJ 21_10_15" xfId="287"/>
    <cellStyle name="40% - Ênfase1 2 4" xfId="288"/>
    <cellStyle name="40% - Ênfase1 2 4 2" xfId="289"/>
    <cellStyle name="40% - Ênfase1 2 5" xfId="290"/>
    <cellStyle name="40% - Ênfase1 2 5 2" xfId="291"/>
    <cellStyle name="40% - Ênfase1 2 6" xfId="292"/>
    <cellStyle name="40% - Ênfase1 2 6 2" xfId="293"/>
    <cellStyle name="40% - Ênfase1 2 7" xfId="294"/>
    <cellStyle name="40% - Ênfase1 2 8" xfId="295"/>
    <cellStyle name="40% - Ênfase1 2 9" xfId="296"/>
    <cellStyle name="40% - Ênfase1 2_Anexo III - PLO ATA RJ 21_10_15" xfId="297"/>
    <cellStyle name="40% - Ênfase1 3" xfId="298"/>
    <cellStyle name="40% - Ênfase1 3 2" xfId="299"/>
    <cellStyle name="40% - Ênfase1 4" xfId="300"/>
    <cellStyle name="40% - Ênfase1 5" xfId="301"/>
    <cellStyle name="40% - Ênfase2" xfId="302"/>
    <cellStyle name="40% - Ênfase2 2" xfId="303"/>
    <cellStyle name="40% - Ênfase2 2 2" xfId="304"/>
    <cellStyle name="40% - Ênfase2 2 2 2" xfId="305"/>
    <cellStyle name="40% - Ênfase2 2 2 2 2" xfId="306"/>
    <cellStyle name="40% - Ênfase2 2 2 2 2 2" xfId="307"/>
    <cellStyle name="40% - Ênfase2 2 2 2 3" xfId="308"/>
    <cellStyle name="40% - Ênfase2 2 2 2 3 2" xfId="309"/>
    <cellStyle name="40% - Ênfase2 2 2 2 4" xfId="310"/>
    <cellStyle name="40% - Ênfase2 2 2 2_Anexo III - PLO ATA RJ 21_10_15" xfId="311"/>
    <cellStyle name="40% - Ênfase2 2 2 3" xfId="312"/>
    <cellStyle name="40% - Ênfase2 2 2 3 2" xfId="313"/>
    <cellStyle name="40% - Ênfase2 2 2 4" xfId="314"/>
    <cellStyle name="40% - Ênfase2 2 2 4 2" xfId="315"/>
    <cellStyle name="40% - Ênfase2 2 2 5" xfId="316"/>
    <cellStyle name="40% - Ênfase2 2 2_Anexo III - PLO ATA RJ 21_10_15" xfId="317"/>
    <cellStyle name="40% - Ênfase2 2 3" xfId="318"/>
    <cellStyle name="40% - Ênfase2 2 3 2" xfId="319"/>
    <cellStyle name="40% - Ênfase2 2 3 2 2" xfId="320"/>
    <cellStyle name="40% - Ênfase2 2 3 3" xfId="321"/>
    <cellStyle name="40% - Ênfase2 2 3 3 2" xfId="322"/>
    <cellStyle name="40% - Ênfase2 2 3 4" xfId="323"/>
    <cellStyle name="40% - Ênfase2 2 3_Anexo III - PLO ATA RJ 21_10_15" xfId="324"/>
    <cellStyle name="40% - Ênfase2 2 4" xfId="325"/>
    <cellStyle name="40% - Ênfase2 2 4 2" xfId="326"/>
    <cellStyle name="40% - Ênfase2 2 5" xfId="327"/>
    <cellStyle name="40% - Ênfase2 2 5 2" xfId="328"/>
    <cellStyle name="40% - Ênfase2 2 6" xfId="329"/>
    <cellStyle name="40% - Ênfase2 2 6 2" xfId="330"/>
    <cellStyle name="40% - Ênfase2 2 7" xfId="331"/>
    <cellStyle name="40% - Ênfase2 2 8" xfId="332"/>
    <cellStyle name="40% - Ênfase2 2 9" xfId="333"/>
    <cellStyle name="40% - Ênfase2 2_Anexo III - PLO ATA RJ 21_10_15" xfId="334"/>
    <cellStyle name="40% - Ênfase2 3" xfId="335"/>
    <cellStyle name="40% - Ênfase2 3 2" xfId="336"/>
    <cellStyle name="40% - Ênfase2 4" xfId="337"/>
    <cellStyle name="40% - Ênfase2 5" xfId="338"/>
    <cellStyle name="40% - Ênfase3" xfId="339"/>
    <cellStyle name="40% - Ênfase3 2" xfId="340"/>
    <cellStyle name="40% - Ênfase3 2 2" xfId="341"/>
    <cellStyle name="40% - Ênfase3 2 2 2" xfId="342"/>
    <cellStyle name="40% - Ênfase3 2 2 2 2" xfId="343"/>
    <cellStyle name="40% - Ênfase3 2 2 2 2 2" xfId="344"/>
    <cellStyle name="40% - Ênfase3 2 2 2 3" xfId="345"/>
    <cellStyle name="40% - Ênfase3 2 2 2 3 2" xfId="346"/>
    <cellStyle name="40% - Ênfase3 2 2 2 4" xfId="347"/>
    <cellStyle name="40% - Ênfase3 2 2 2_Anexo III - PLO ATA RJ 21_10_15" xfId="348"/>
    <cellStyle name="40% - Ênfase3 2 2 3" xfId="349"/>
    <cellStyle name="40% - Ênfase3 2 2 3 2" xfId="350"/>
    <cellStyle name="40% - Ênfase3 2 2 4" xfId="351"/>
    <cellStyle name="40% - Ênfase3 2 2 4 2" xfId="352"/>
    <cellStyle name="40% - Ênfase3 2 2 5" xfId="353"/>
    <cellStyle name="40% - Ênfase3 2 2_Anexo III - PLO ATA RJ 21_10_15" xfId="354"/>
    <cellStyle name="40% - Ênfase3 2 3" xfId="355"/>
    <cellStyle name="40% - Ênfase3 2 3 2" xfId="356"/>
    <cellStyle name="40% - Ênfase3 2 3 2 2" xfId="357"/>
    <cellStyle name="40% - Ênfase3 2 3 3" xfId="358"/>
    <cellStyle name="40% - Ênfase3 2 3 3 2" xfId="359"/>
    <cellStyle name="40% - Ênfase3 2 3 4" xfId="360"/>
    <cellStyle name="40% - Ênfase3 2 3_Anexo III - PLO ATA RJ 21_10_15" xfId="361"/>
    <cellStyle name="40% - Ênfase3 2 4" xfId="362"/>
    <cellStyle name="40% - Ênfase3 2 4 2" xfId="363"/>
    <cellStyle name="40% - Ênfase3 2 5" xfId="364"/>
    <cellStyle name="40% - Ênfase3 2 5 2" xfId="365"/>
    <cellStyle name="40% - Ênfase3 2 6" xfId="366"/>
    <cellStyle name="40% - Ênfase3 2 6 2" xfId="367"/>
    <cellStyle name="40% - Ênfase3 2 7" xfId="368"/>
    <cellStyle name="40% - Ênfase3 2 8" xfId="369"/>
    <cellStyle name="40% - Ênfase3 2_Anexo III - PLO ATA RJ 21_10_15" xfId="370"/>
    <cellStyle name="40% - Ênfase3 3" xfId="371"/>
    <cellStyle name="40% - Ênfase3 3 2" xfId="372"/>
    <cellStyle name="40% - Ênfase3 4" xfId="373"/>
    <cellStyle name="40% - Ênfase3 4 2" xfId="374"/>
    <cellStyle name="40% - Ênfase3 5" xfId="375"/>
    <cellStyle name="40% - Ênfase3 6" xfId="376"/>
    <cellStyle name="40% - Ênfase4" xfId="377"/>
    <cellStyle name="40% - Ênfase4 2" xfId="378"/>
    <cellStyle name="40% - Ênfase4 2 2" xfId="379"/>
    <cellStyle name="40% - Ênfase4 2 2 2" xfId="380"/>
    <cellStyle name="40% - Ênfase4 2 2 2 2" xfId="381"/>
    <cellStyle name="40% - Ênfase4 2 2 2 2 2" xfId="382"/>
    <cellStyle name="40% - Ênfase4 2 2 2 3" xfId="383"/>
    <cellStyle name="40% - Ênfase4 2 2 2 3 2" xfId="384"/>
    <cellStyle name="40% - Ênfase4 2 2 2 4" xfId="385"/>
    <cellStyle name="40% - Ênfase4 2 2 2_Anexo III - PLO ATA RJ 21_10_15" xfId="386"/>
    <cellStyle name="40% - Ênfase4 2 2 3" xfId="387"/>
    <cellStyle name="40% - Ênfase4 2 2 3 2" xfId="388"/>
    <cellStyle name="40% - Ênfase4 2 2 4" xfId="389"/>
    <cellStyle name="40% - Ênfase4 2 2 4 2" xfId="390"/>
    <cellStyle name="40% - Ênfase4 2 2 5" xfId="391"/>
    <cellStyle name="40% - Ênfase4 2 2_Anexo III - PLO ATA RJ 21_10_15" xfId="392"/>
    <cellStyle name="40% - Ênfase4 2 3" xfId="393"/>
    <cellStyle name="40% - Ênfase4 2 3 2" xfId="394"/>
    <cellStyle name="40% - Ênfase4 2 3 2 2" xfId="395"/>
    <cellStyle name="40% - Ênfase4 2 3 3" xfId="396"/>
    <cellStyle name="40% - Ênfase4 2 3 3 2" xfId="397"/>
    <cellStyle name="40% - Ênfase4 2 3 4" xfId="398"/>
    <cellStyle name="40% - Ênfase4 2 3_Anexo III - PLO ATA RJ 21_10_15" xfId="399"/>
    <cellStyle name="40% - Ênfase4 2 4" xfId="400"/>
    <cellStyle name="40% - Ênfase4 2 4 2" xfId="401"/>
    <cellStyle name="40% - Ênfase4 2 5" xfId="402"/>
    <cellStyle name="40% - Ênfase4 2 5 2" xfId="403"/>
    <cellStyle name="40% - Ênfase4 2 6" xfId="404"/>
    <cellStyle name="40% - Ênfase4 2 6 2" xfId="405"/>
    <cellStyle name="40% - Ênfase4 2 7" xfId="406"/>
    <cellStyle name="40% - Ênfase4 2 8" xfId="407"/>
    <cellStyle name="40% - Ênfase4 2 9" xfId="408"/>
    <cellStyle name="40% - Ênfase4 2_Anexo III - PLO ATA RJ 21_10_15" xfId="409"/>
    <cellStyle name="40% - Ênfase4 3" xfId="410"/>
    <cellStyle name="40% - Ênfase4 3 2" xfId="411"/>
    <cellStyle name="40% - Ênfase4 4" xfId="412"/>
    <cellStyle name="40% - Ênfase4 5" xfId="413"/>
    <cellStyle name="40% - Ênfase5" xfId="414"/>
    <cellStyle name="40% - Ênfase5 2" xfId="415"/>
    <cellStyle name="40% - Ênfase5 2 2" xfId="416"/>
    <cellStyle name="40% - Ênfase5 2 2 2" xfId="417"/>
    <cellStyle name="40% - Ênfase5 2 2 2 2" xfId="418"/>
    <cellStyle name="40% - Ênfase5 2 2 2 2 2" xfId="419"/>
    <cellStyle name="40% - Ênfase5 2 2 2 3" xfId="420"/>
    <cellStyle name="40% - Ênfase5 2 2 2 3 2" xfId="421"/>
    <cellStyle name="40% - Ênfase5 2 2 2 4" xfId="422"/>
    <cellStyle name="40% - Ênfase5 2 2 2_Anexo III - PLO ATA RJ 21_10_15" xfId="423"/>
    <cellStyle name="40% - Ênfase5 2 2 3" xfId="424"/>
    <cellStyle name="40% - Ênfase5 2 2 3 2" xfId="425"/>
    <cellStyle name="40% - Ênfase5 2 2 4" xfId="426"/>
    <cellStyle name="40% - Ênfase5 2 2 4 2" xfId="427"/>
    <cellStyle name="40% - Ênfase5 2 2 5" xfId="428"/>
    <cellStyle name="40% - Ênfase5 2 2_Anexo III - PLO ATA RJ 21_10_15" xfId="429"/>
    <cellStyle name="40% - Ênfase5 2 3" xfId="430"/>
    <cellStyle name="40% - Ênfase5 2 3 2" xfId="431"/>
    <cellStyle name="40% - Ênfase5 2 3 2 2" xfId="432"/>
    <cellStyle name="40% - Ênfase5 2 3 3" xfId="433"/>
    <cellStyle name="40% - Ênfase5 2 3 3 2" xfId="434"/>
    <cellStyle name="40% - Ênfase5 2 3 4" xfId="435"/>
    <cellStyle name="40% - Ênfase5 2 3_Anexo III - PLO ATA RJ 21_10_15" xfId="436"/>
    <cellStyle name="40% - Ênfase5 2 4" xfId="437"/>
    <cellStyle name="40% - Ênfase5 2 4 2" xfId="438"/>
    <cellStyle name="40% - Ênfase5 2 5" xfId="439"/>
    <cellStyle name="40% - Ênfase5 2 5 2" xfId="440"/>
    <cellStyle name="40% - Ênfase5 2 6" xfId="441"/>
    <cellStyle name="40% - Ênfase5 2 6 2" xfId="442"/>
    <cellStyle name="40% - Ênfase5 2 7" xfId="443"/>
    <cellStyle name="40% - Ênfase5 2 8" xfId="444"/>
    <cellStyle name="40% - Ênfase5 2 9" xfId="445"/>
    <cellStyle name="40% - Ênfase5 2_Anexo III - PLO ATA RJ 21_10_15" xfId="446"/>
    <cellStyle name="40% - Ênfase5 3" xfId="447"/>
    <cellStyle name="40% - Ênfase5 3 2" xfId="448"/>
    <cellStyle name="40% - Ênfase5 4" xfId="449"/>
    <cellStyle name="40% - Ênfase5 5" xfId="450"/>
    <cellStyle name="40% - Ênfase6" xfId="451"/>
    <cellStyle name="40% - Ênfase6 2" xfId="452"/>
    <cellStyle name="40% - Ênfase6 2 2" xfId="453"/>
    <cellStyle name="40% - Ênfase6 2 2 2" xfId="454"/>
    <cellStyle name="40% - Ênfase6 2 2 2 2" xfId="455"/>
    <cellStyle name="40% - Ênfase6 2 2 2 2 2" xfId="456"/>
    <cellStyle name="40% - Ênfase6 2 2 2 3" xfId="457"/>
    <cellStyle name="40% - Ênfase6 2 2 2 3 2" xfId="458"/>
    <cellStyle name="40% - Ênfase6 2 2 2 4" xfId="459"/>
    <cellStyle name="40% - Ênfase6 2 2 2_Anexo III - PLO ATA RJ 21_10_15" xfId="460"/>
    <cellStyle name="40% - Ênfase6 2 2 3" xfId="461"/>
    <cellStyle name="40% - Ênfase6 2 2 3 2" xfId="462"/>
    <cellStyle name="40% - Ênfase6 2 2 4" xfId="463"/>
    <cellStyle name="40% - Ênfase6 2 2 4 2" xfId="464"/>
    <cellStyle name="40% - Ênfase6 2 2 5" xfId="465"/>
    <cellStyle name="40% - Ênfase6 2 2_Anexo III - PLO ATA RJ 21_10_15" xfId="466"/>
    <cellStyle name="40% - Ênfase6 2 3" xfId="467"/>
    <cellStyle name="40% - Ênfase6 2 3 2" xfId="468"/>
    <cellStyle name="40% - Ênfase6 2 3 2 2" xfId="469"/>
    <cellStyle name="40% - Ênfase6 2 3 3" xfId="470"/>
    <cellStyle name="40% - Ênfase6 2 3 3 2" xfId="471"/>
    <cellStyle name="40% - Ênfase6 2 3 4" xfId="472"/>
    <cellStyle name="40% - Ênfase6 2 3_Anexo III - PLO ATA RJ 21_10_15" xfId="473"/>
    <cellStyle name="40% - Ênfase6 2 4" xfId="474"/>
    <cellStyle name="40% - Ênfase6 2 4 2" xfId="475"/>
    <cellStyle name="40% - Ênfase6 2 5" xfId="476"/>
    <cellStyle name="40% - Ênfase6 2 5 2" xfId="477"/>
    <cellStyle name="40% - Ênfase6 2 6" xfId="478"/>
    <cellStyle name="40% - Ênfase6 2 6 2" xfId="479"/>
    <cellStyle name="40% - Ênfase6 2 7" xfId="480"/>
    <cellStyle name="40% - Ênfase6 2 8" xfId="481"/>
    <cellStyle name="40% - Ênfase6 2 9" xfId="482"/>
    <cellStyle name="40% - Ênfase6 2_Anexo III - PLO ATA RJ 21_10_15" xfId="483"/>
    <cellStyle name="40% - Ênfase6 3" xfId="484"/>
    <cellStyle name="40% - Ênfase6 3 2" xfId="485"/>
    <cellStyle name="40% - Ênfase6 4" xfId="486"/>
    <cellStyle name="40% - Ênfase6 5" xfId="487"/>
    <cellStyle name="60% - Accent1" xfId="488"/>
    <cellStyle name="60% - Accent2" xfId="489"/>
    <cellStyle name="60% - Accent3" xfId="490"/>
    <cellStyle name="60% - Accent4" xfId="491"/>
    <cellStyle name="60% - Accent5" xfId="492"/>
    <cellStyle name="60% - Accent6" xfId="493"/>
    <cellStyle name="60% - Ênfase1" xfId="494"/>
    <cellStyle name="60% - Ênfase1 2" xfId="495"/>
    <cellStyle name="60% - Ênfase1 2 2" xfId="496"/>
    <cellStyle name="60% - Ênfase1 2 3" xfId="497"/>
    <cellStyle name="60% - Ênfase2" xfId="498"/>
    <cellStyle name="60% - Ênfase2 2" xfId="499"/>
    <cellStyle name="60% - Ênfase2 2 2" xfId="500"/>
    <cellStyle name="60% - Ênfase2 2 3" xfId="501"/>
    <cellStyle name="60% - Ênfase3" xfId="502"/>
    <cellStyle name="60% - Ênfase3 2" xfId="503"/>
    <cellStyle name="60% - Ênfase3 2 2" xfId="504"/>
    <cellStyle name="60% - Ênfase3 2 3" xfId="505"/>
    <cellStyle name="60% - Ênfase3 3" xfId="506"/>
    <cellStyle name="60% - Ênfase3 4" xfId="507"/>
    <cellStyle name="60% - Ênfase4" xfId="508"/>
    <cellStyle name="60% - Ênfase4 2" xfId="509"/>
    <cellStyle name="60% - Ênfase4 2 2" xfId="510"/>
    <cellStyle name="60% - Ênfase4 2 3" xfId="511"/>
    <cellStyle name="60% - Ênfase4 3" xfId="512"/>
    <cellStyle name="60% - Ênfase4 4" xfId="513"/>
    <cellStyle name="60% - Ênfase5" xfId="514"/>
    <cellStyle name="60% - Ênfase5 2" xfId="515"/>
    <cellStyle name="60% - Ênfase5 2 2" xfId="516"/>
    <cellStyle name="60% - Ênfase5 2 3" xfId="517"/>
    <cellStyle name="60% - Ênfase6" xfId="518"/>
    <cellStyle name="60% - Ênfase6 2" xfId="519"/>
    <cellStyle name="60% - Ênfase6 2 2" xfId="520"/>
    <cellStyle name="60% - Ênfase6 2 3" xfId="521"/>
    <cellStyle name="60% - Ênfase6 3" xfId="522"/>
    <cellStyle name="60% - Ênfase6 4" xfId="523"/>
    <cellStyle name="Accent1" xfId="524"/>
    <cellStyle name="Accent2" xfId="525"/>
    <cellStyle name="Accent3" xfId="526"/>
    <cellStyle name="Accent4" xfId="527"/>
    <cellStyle name="Accent5" xfId="528"/>
    <cellStyle name="Accent6" xfId="529"/>
    <cellStyle name="Bad" xfId="530"/>
    <cellStyle name="Bom" xfId="531"/>
    <cellStyle name="Bom 2" xfId="532"/>
    <cellStyle name="Bom 2 2" xfId="533"/>
    <cellStyle name="Bom 2 3" xfId="534"/>
    <cellStyle name="Calculation" xfId="535"/>
    <cellStyle name="Calculation 2" xfId="536"/>
    <cellStyle name="Cálculo" xfId="537"/>
    <cellStyle name="Cálculo 2" xfId="538"/>
    <cellStyle name="Cálculo 2 2" xfId="539"/>
    <cellStyle name="Cálculo 2 3" xfId="540"/>
    <cellStyle name="Cálculo 3" xfId="541"/>
    <cellStyle name="Cancel 2" xfId="542"/>
    <cellStyle name="Célula de Verificação" xfId="543"/>
    <cellStyle name="Célula de Verificação 2" xfId="544"/>
    <cellStyle name="Célula de Verificação 2 2" xfId="545"/>
    <cellStyle name="Célula de Verificação 2 3" xfId="546"/>
    <cellStyle name="Célula Vinculada" xfId="547"/>
    <cellStyle name="Célula Vinculada 2" xfId="548"/>
    <cellStyle name="Célula Vinculada 2 2" xfId="549"/>
    <cellStyle name="Célula Vinculada 2 3" xfId="550"/>
    <cellStyle name="Check Cell" xfId="551"/>
    <cellStyle name="Comma 2" xfId="552"/>
    <cellStyle name="Comma 2 2" xfId="553"/>
    <cellStyle name="Comma 2 2 2" xfId="554"/>
    <cellStyle name="Comma 2 2 2 2" xfId="555"/>
    <cellStyle name="Comma 2 2 2 2 2" xfId="556"/>
    <cellStyle name="Comma 2 2 2 2 2 2" xfId="557"/>
    <cellStyle name="Comma 2 2 2 2 2 2 2" xfId="558"/>
    <cellStyle name="Comma 2 2 2 2 2 3" xfId="559"/>
    <cellStyle name="Comma 2 2 2 2 2 3 2" xfId="560"/>
    <cellStyle name="Comma 2 2 2 2 2 4" xfId="561"/>
    <cellStyle name="Comma 2 2 2 2 2 5" xfId="562"/>
    <cellStyle name="Comma 2 2 2 2 3" xfId="563"/>
    <cellStyle name="Comma 2 2 2 2 3 2" xfId="564"/>
    <cellStyle name="Comma 2 2 2 2 3 2 2" xfId="565"/>
    <cellStyle name="Comma 2 2 2 2 3 3" xfId="566"/>
    <cellStyle name="Comma 2 2 2 2 3 3 2" xfId="567"/>
    <cellStyle name="Comma 2 2 2 2 3 4" xfId="568"/>
    <cellStyle name="Comma 2 2 2 2 3 5" xfId="569"/>
    <cellStyle name="Comma 2 2 2 2 4" xfId="570"/>
    <cellStyle name="Comma 2 2 2 2 4 2" xfId="571"/>
    <cellStyle name="Comma 2 2 2 2 5" xfId="572"/>
    <cellStyle name="Comma 2 2 2 2 5 2" xfId="573"/>
    <cellStyle name="Comma 2 2 2 2 6" xfId="574"/>
    <cellStyle name="Comma 2 2 2 2 7" xfId="575"/>
    <cellStyle name="Comma 2 2 2 3" xfId="576"/>
    <cellStyle name="Comma 2 2 2 3 2" xfId="577"/>
    <cellStyle name="Comma 2 2 2 3 2 2" xfId="578"/>
    <cellStyle name="Comma 2 2 2 3 3" xfId="579"/>
    <cellStyle name="Comma 2 2 2 3 3 2" xfId="580"/>
    <cellStyle name="Comma 2 2 2 3 4" xfId="581"/>
    <cellStyle name="Comma 2 2 2 3 5" xfId="582"/>
    <cellStyle name="Comma 2 2 2 4" xfId="583"/>
    <cellStyle name="Comma 2 2 2 4 2" xfId="584"/>
    <cellStyle name="Comma 2 2 2 4 2 2" xfId="585"/>
    <cellStyle name="Comma 2 2 2 4 3" xfId="586"/>
    <cellStyle name="Comma 2 2 2 4 3 2" xfId="587"/>
    <cellStyle name="Comma 2 2 2 4 4" xfId="588"/>
    <cellStyle name="Comma 2 2 2 4 5" xfId="589"/>
    <cellStyle name="Comma 2 2 2 5" xfId="590"/>
    <cellStyle name="Comma 2 2 2 5 2" xfId="591"/>
    <cellStyle name="Comma 2 2 2 6" xfId="592"/>
    <cellStyle name="Comma 2 2 2 6 2" xfId="593"/>
    <cellStyle name="Comma 2 2 2 7" xfId="594"/>
    <cellStyle name="Comma 2 2 2 8" xfId="595"/>
    <cellStyle name="Comma 2 2 3" xfId="596"/>
    <cellStyle name="Comma 2 2 3 2" xfId="597"/>
    <cellStyle name="Comma 2 2 3 2 2" xfId="598"/>
    <cellStyle name="Comma 2 2 3 2 2 2" xfId="599"/>
    <cellStyle name="Comma 2 2 3 2 3" xfId="600"/>
    <cellStyle name="Comma 2 2 3 2 3 2" xfId="601"/>
    <cellStyle name="Comma 2 2 3 2 4" xfId="602"/>
    <cellStyle name="Comma 2 2 3 2 5" xfId="603"/>
    <cellStyle name="Comma 2 2 3 3" xfId="604"/>
    <cellStyle name="Comma 2 2 3 3 2" xfId="605"/>
    <cellStyle name="Comma 2 2 3 3 2 2" xfId="606"/>
    <cellStyle name="Comma 2 2 3 3 3" xfId="607"/>
    <cellStyle name="Comma 2 2 3 3 3 2" xfId="608"/>
    <cellStyle name="Comma 2 2 3 3 4" xfId="609"/>
    <cellStyle name="Comma 2 2 3 3 5" xfId="610"/>
    <cellStyle name="Comma 2 2 3 4" xfId="611"/>
    <cellStyle name="Comma 2 2 3 4 2" xfId="612"/>
    <cellStyle name="Comma 2 2 3 5" xfId="613"/>
    <cellStyle name="Comma 2 2 3 5 2" xfId="614"/>
    <cellStyle name="Comma 2 2 3 6" xfId="615"/>
    <cellStyle name="Comma 2 2 3 7" xfId="616"/>
    <cellStyle name="Comma 2 2 4" xfId="617"/>
    <cellStyle name="Comma 2 2 4 2" xfId="618"/>
    <cellStyle name="Comma 2 2 4 2 2" xfId="619"/>
    <cellStyle name="Comma 2 2 4 3" xfId="620"/>
    <cellStyle name="Comma 2 2 4 3 2" xfId="621"/>
    <cellStyle name="Comma 2 2 4 4" xfId="622"/>
    <cellStyle name="Comma 2 2 4 5" xfId="623"/>
    <cellStyle name="Comma 2 2 5" xfId="624"/>
    <cellStyle name="Comma 2 2 5 2" xfId="625"/>
    <cellStyle name="Comma 2 2 5 2 2" xfId="626"/>
    <cellStyle name="Comma 2 2 5 3" xfId="627"/>
    <cellStyle name="Comma 2 2 5 3 2" xfId="628"/>
    <cellStyle name="Comma 2 2 5 4" xfId="629"/>
    <cellStyle name="Comma 2 2 5 5" xfId="630"/>
    <cellStyle name="Comma 2 2 6" xfId="631"/>
    <cellStyle name="Comma 2 2 6 2" xfId="632"/>
    <cellStyle name="Comma 2 2 7" xfId="633"/>
    <cellStyle name="Comma 2 2 7 2" xfId="634"/>
    <cellStyle name="Comma 2 2 8" xfId="635"/>
    <cellStyle name="Comma 2 2 9" xfId="636"/>
    <cellStyle name="Comma 2 3" xfId="637"/>
    <cellStyle name="Comma 2 3 2" xfId="638"/>
    <cellStyle name="Comma 2 3 3" xfId="639"/>
    <cellStyle name="Comma 2 4" xfId="640"/>
    <cellStyle name="Comma 2 4 2" xfId="641"/>
    <cellStyle name="Comma 2 5" xfId="642"/>
    <cellStyle name="Comma0" xfId="643"/>
    <cellStyle name="Currency 2" xfId="644"/>
    <cellStyle name="Currency0" xfId="645"/>
    <cellStyle name="Date" xfId="646"/>
    <cellStyle name="Ênfase1" xfId="647"/>
    <cellStyle name="Ênfase1 2" xfId="648"/>
    <cellStyle name="Ênfase1 2 2" xfId="649"/>
    <cellStyle name="Ênfase1 2 3" xfId="650"/>
    <cellStyle name="Ênfase2" xfId="651"/>
    <cellStyle name="Ênfase2 2" xfId="652"/>
    <cellStyle name="Ênfase2 2 2" xfId="653"/>
    <cellStyle name="Ênfase2 2 3" xfId="654"/>
    <cellStyle name="Ênfase3" xfId="655"/>
    <cellStyle name="Ênfase3 2" xfId="656"/>
    <cellStyle name="Ênfase3 2 2" xfId="657"/>
    <cellStyle name="Ênfase3 2 3" xfId="658"/>
    <cellStyle name="Ênfase4" xfId="659"/>
    <cellStyle name="Ênfase4 2" xfId="660"/>
    <cellStyle name="Ênfase4 2 2" xfId="661"/>
    <cellStyle name="Ênfase4 2 3" xfId="662"/>
    <cellStyle name="Ênfase5" xfId="663"/>
    <cellStyle name="Ênfase5 2" xfId="664"/>
    <cellStyle name="Ênfase5 2 2" xfId="665"/>
    <cellStyle name="Ênfase5 2 3" xfId="666"/>
    <cellStyle name="Ênfase6" xfId="667"/>
    <cellStyle name="Ênfase6 2" xfId="668"/>
    <cellStyle name="Ênfase6 2 2" xfId="669"/>
    <cellStyle name="Ênfase6 2 3" xfId="670"/>
    <cellStyle name="Entrada" xfId="671"/>
    <cellStyle name="Entrada 2" xfId="672"/>
    <cellStyle name="Entrada 2 2" xfId="673"/>
    <cellStyle name="Entrada 2 3" xfId="674"/>
    <cellStyle name="Entrada 3" xfId="675"/>
    <cellStyle name="Excel Built-in Normal" xfId="676"/>
    <cellStyle name="Excel Built-in Normal 2" xfId="677"/>
    <cellStyle name="Excel Built-in Normal 2 2" xfId="678"/>
    <cellStyle name="Excel Built-in Normal 2 3" xfId="679"/>
    <cellStyle name="Excel Built-in Normal 3" xfId="680"/>
    <cellStyle name="Excel Built-in Normal 3 2" xfId="681"/>
    <cellStyle name="Excel Built-in Normal 4" xfId="682"/>
    <cellStyle name="Excel Built-in Normal 4 2" xfId="683"/>
    <cellStyle name="Excel Built-in Normal 4 2 2" xfId="684"/>
    <cellStyle name="Excel Built-in Normal 5" xfId="685"/>
    <cellStyle name="Explanatory Text" xfId="686"/>
    <cellStyle name="Fixed" xfId="687"/>
    <cellStyle name="Good" xfId="688"/>
    <cellStyle name="Heading 1" xfId="689"/>
    <cellStyle name="Heading 1 2" xfId="690"/>
    <cellStyle name="Heading 2" xfId="691"/>
    <cellStyle name="Heading 2 2" xfId="692"/>
    <cellStyle name="Heading 3" xfId="693"/>
    <cellStyle name="Heading 4" xfId="694"/>
    <cellStyle name="Hyperlink" xfId="695"/>
    <cellStyle name="Hiperlink 2" xfId="696"/>
    <cellStyle name="Hiperlink 2 2" xfId="697"/>
    <cellStyle name="Hiperlink 3" xfId="698"/>
    <cellStyle name="Hiperlink 3 2" xfId="699"/>
    <cellStyle name="Hiperlink 4" xfId="700"/>
    <cellStyle name="Hiperlink 5" xfId="701"/>
    <cellStyle name="Hiperlink 6" xfId="702"/>
    <cellStyle name="Followed Hyperlink" xfId="703"/>
    <cellStyle name="Incorreto 2" xfId="704"/>
    <cellStyle name="Incorreto 2 2" xfId="705"/>
    <cellStyle name="Incorreto 2 3" xfId="706"/>
    <cellStyle name="Input" xfId="707"/>
    <cellStyle name="Input 2" xfId="708"/>
    <cellStyle name="Linked Cell" xfId="709"/>
    <cellStyle name="Currency" xfId="710"/>
    <cellStyle name="Currency [0]" xfId="711"/>
    <cellStyle name="Moeda 10" xfId="712"/>
    <cellStyle name="Moeda 10 2" xfId="713"/>
    <cellStyle name="Moeda 11" xfId="714"/>
    <cellStyle name="Moeda 12" xfId="715"/>
    <cellStyle name="Moeda 13" xfId="716"/>
    <cellStyle name="Moeda 14" xfId="717"/>
    <cellStyle name="Moeda 15" xfId="718"/>
    <cellStyle name="Moeda 2" xfId="719"/>
    <cellStyle name="Moeda 2 2" xfId="720"/>
    <cellStyle name="Moeda 2 3" xfId="721"/>
    <cellStyle name="Moeda 2 4" xfId="722"/>
    <cellStyle name="Moeda 2 4 2" xfId="723"/>
    <cellStyle name="Moeda 2 5" xfId="724"/>
    <cellStyle name="Moeda 3" xfId="725"/>
    <cellStyle name="Moeda 3 10" xfId="726"/>
    <cellStyle name="Moeda 3 11" xfId="727"/>
    <cellStyle name="Moeda 3 12" xfId="728"/>
    <cellStyle name="Moeda 3 2" xfId="729"/>
    <cellStyle name="Moeda 3 3" xfId="730"/>
    <cellStyle name="Moeda 3 3 2" xfId="731"/>
    <cellStyle name="Moeda 3 3 2 2" xfId="732"/>
    <cellStyle name="Moeda 3 3 2 2 2" xfId="733"/>
    <cellStyle name="Moeda 3 3 2 2 2 2" xfId="734"/>
    <cellStyle name="Moeda 3 3 2 2 3" xfId="735"/>
    <cellStyle name="Moeda 3 3 2 2 3 2" xfId="736"/>
    <cellStyle name="Moeda 3 3 2 2 4" xfId="737"/>
    <cellStyle name="Moeda 3 3 2 2 5" xfId="738"/>
    <cellStyle name="Moeda 3 3 2 3" xfId="739"/>
    <cellStyle name="Moeda 3 3 2 3 2" xfId="740"/>
    <cellStyle name="Moeda 3 3 2 4" xfId="741"/>
    <cellStyle name="Moeda 3 3 2 4 2" xfId="742"/>
    <cellStyle name="Moeda 3 3 2 5" xfId="743"/>
    <cellStyle name="Moeda 3 3 2 6" xfId="744"/>
    <cellStyle name="Moeda 3 3 3" xfId="745"/>
    <cellStyle name="Moeda 3 3 3 2" xfId="746"/>
    <cellStyle name="Moeda 3 3 3 2 2" xfId="747"/>
    <cellStyle name="Moeda 3 3 3 2 2 2" xfId="748"/>
    <cellStyle name="Moeda 3 3 3 2 3" xfId="749"/>
    <cellStyle name="Moeda 3 3 3 2 3 2" xfId="750"/>
    <cellStyle name="Moeda 3 3 3 2 4" xfId="751"/>
    <cellStyle name="Moeda 3 3 3 2 5" xfId="752"/>
    <cellStyle name="Moeda 3 3 3 3" xfId="753"/>
    <cellStyle name="Moeda 3 3 3 3 2" xfId="754"/>
    <cellStyle name="Moeda 3 3 3 4" xfId="755"/>
    <cellStyle name="Moeda 3 3 3 4 2" xfId="756"/>
    <cellStyle name="Moeda 3 3 3 5" xfId="757"/>
    <cellStyle name="Moeda 3 3 3 6" xfId="758"/>
    <cellStyle name="Moeda 3 3 4" xfId="759"/>
    <cellStyle name="Moeda 3 3 4 2" xfId="760"/>
    <cellStyle name="Moeda 3 3 4 2 2" xfId="761"/>
    <cellStyle name="Moeda 3 3 4 3" xfId="762"/>
    <cellStyle name="Moeda 3 3 4 3 2" xfId="763"/>
    <cellStyle name="Moeda 3 3 4 4" xfId="764"/>
    <cellStyle name="Moeda 3 3 4 5" xfId="765"/>
    <cellStyle name="Moeda 3 3 5" xfId="766"/>
    <cellStyle name="Moeda 3 3 5 2" xfId="767"/>
    <cellStyle name="Moeda 3 3 6" xfId="768"/>
    <cellStyle name="Moeda 3 3 6 2" xfId="769"/>
    <cellStyle name="Moeda 3 3 7" xfId="770"/>
    <cellStyle name="Moeda 3 3 8" xfId="771"/>
    <cellStyle name="Moeda 3 4" xfId="772"/>
    <cellStyle name="Moeda 3 4 2" xfId="773"/>
    <cellStyle name="Moeda 3 4 2 2" xfId="774"/>
    <cellStyle name="Moeda 3 4 2 2 2" xfId="775"/>
    <cellStyle name="Moeda 3 4 2 3" xfId="776"/>
    <cellStyle name="Moeda 3 4 2 3 2" xfId="777"/>
    <cellStyle name="Moeda 3 4 2 4" xfId="778"/>
    <cellStyle name="Moeda 3 4 2 5" xfId="779"/>
    <cellStyle name="Moeda 3 4 3" xfId="780"/>
    <cellStyle name="Moeda 3 4 3 2" xfId="781"/>
    <cellStyle name="Moeda 3 4 4" xfId="782"/>
    <cellStyle name="Moeda 3 4 4 2" xfId="783"/>
    <cellStyle name="Moeda 3 4 5" xfId="784"/>
    <cellStyle name="Moeda 3 4 6" xfId="785"/>
    <cellStyle name="Moeda 3 5" xfId="786"/>
    <cellStyle name="Moeda 3 5 2" xfId="787"/>
    <cellStyle name="Moeda 3 5 2 2" xfId="788"/>
    <cellStyle name="Moeda 3 5 2 2 2" xfId="789"/>
    <cellStyle name="Moeda 3 5 2 3" xfId="790"/>
    <cellStyle name="Moeda 3 5 2 3 2" xfId="791"/>
    <cellStyle name="Moeda 3 5 2 4" xfId="792"/>
    <cellStyle name="Moeda 3 5 2 5" xfId="793"/>
    <cellStyle name="Moeda 3 5 3" xfId="794"/>
    <cellStyle name="Moeda 3 5 3 2" xfId="795"/>
    <cellStyle name="Moeda 3 5 4" xfId="796"/>
    <cellStyle name="Moeda 3 5 4 2" xfId="797"/>
    <cellStyle name="Moeda 3 5 5" xfId="798"/>
    <cellStyle name="Moeda 3 5 6" xfId="799"/>
    <cellStyle name="Moeda 3 6" xfId="800"/>
    <cellStyle name="Moeda 3 6 2" xfId="801"/>
    <cellStyle name="Moeda 3 6 2 2" xfId="802"/>
    <cellStyle name="Moeda 3 6 3" xfId="803"/>
    <cellStyle name="Moeda 3 6 3 2" xfId="804"/>
    <cellStyle name="Moeda 3 6 4" xfId="805"/>
    <cellStyle name="Moeda 3 6 5" xfId="806"/>
    <cellStyle name="Moeda 3 7" xfId="807"/>
    <cellStyle name="Moeda 3 7 2" xfId="808"/>
    <cellStyle name="Moeda 3 7 3" xfId="809"/>
    <cellStyle name="Moeda 3 8" xfId="810"/>
    <cellStyle name="Moeda 3 8 2" xfId="811"/>
    <cellStyle name="Moeda 3 9" xfId="812"/>
    <cellStyle name="Moeda 4" xfId="813"/>
    <cellStyle name="Moeda 4 2" xfId="814"/>
    <cellStyle name="Moeda 4 2 2" xfId="815"/>
    <cellStyle name="Moeda 4 3" xfId="816"/>
    <cellStyle name="Moeda 4 3 2" xfId="817"/>
    <cellStyle name="Moeda 4 3 2 2" xfId="818"/>
    <cellStyle name="Moeda 4 3 3" xfId="819"/>
    <cellStyle name="Moeda 4 3 3 2" xfId="820"/>
    <cellStyle name="Moeda 4 3 4" xfId="821"/>
    <cellStyle name="Moeda 4 3 5" xfId="822"/>
    <cellStyle name="Moeda 5" xfId="823"/>
    <cellStyle name="Moeda 6" xfId="824"/>
    <cellStyle name="Moeda 6 2" xfId="825"/>
    <cellStyle name="Moeda 6 2 2" xfId="826"/>
    <cellStyle name="Moeda 6 2 2 2" xfId="827"/>
    <cellStyle name="Moeda 6 2 3" xfId="828"/>
    <cellStyle name="Moeda 6 2 3 2" xfId="829"/>
    <cellStyle name="Moeda 6 2 4" xfId="830"/>
    <cellStyle name="Moeda 6 2 5" xfId="831"/>
    <cellStyle name="Moeda 6 3" xfId="832"/>
    <cellStyle name="Moeda 6 3 2" xfId="833"/>
    <cellStyle name="Moeda 6 4" xfId="834"/>
    <cellStyle name="Moeda 6 4 2" xfId="835"/>
    <cellStyle name="Moeda 6 5" xfId="836"/>
    <cellStyle name="Moeda 6 6" xfId="837"/>
    <cellStyle name="Moeda 7" xfId="838"/>
    <cellStyle name="Moeda 7 2" xfId="839"/>
    <cellStyle name="Moeda 7 2 2" xfId="840"/>
    <cellStyle name="Moeda 7 3" xfId="841"/>
    <cellStyle name="Moeda 7 3 2" xfId="842"/>
    <cellStyle name="Moeda 7 4" xfId="843"/>
    <cellStyle name="Moeda 7 5" xfId="844"/>
    <cellStyle name="Moeda 8" xfId="845"/>
    <cellStyle name="Moeda 8 2" xfId="846"/>
    <cellStyle name="Moeda 8 2 2" xfId="847"/>
    <cellStyle name="Moeda 8 3" xfId="848"/>
    <cellStyle name="Moeda 8 3 2" xfId="849"/>
    <cellStyle name="Moeda 8 4" xfId="850"/>
    <cellStyle name="Moeda 8 5" xfId="851"/>
    <cellStyle name="Moeda 9" xfId="852"/>
    <cellStyle name="Moeda 9 2" xfId="853"/>
    <cellStyle name="Neutra 2" xfId="854"/>
    <cellStyle name="Neutra 2 2" xfId="855"/>
    <cellStyle name="Neutra 2 3" xfId="856"/>
    <cellStyle name="Neutral" xfId="857"/>
    <cellStyle name="Neutro" xfId="858"/>
    <cellStyle name="Normal 10" xfId="859"/>
    <cellStyle name="Normal 10 2" xfId="860"/>
    <cellStyle name="Normal 11" xfId="861"/>
    <cellStyle name="Normal 11 2" xfId="862"/>
    <cellStyle name="Normal 11 3" xfId="863"/>
    <cellStyle name="Normal 12" xfId="864"/>
    <cellStyle name="Normal 12 2" xfId="865"/>
    <cellStyle name="Normal 12 3" xfId="866"/>
    <cellStyle name="Normal 12 4" xfId="867"/>
    <cellStyle name="Normal 13" xfId="868"/>
    <cellStyle name="Normal 14" xfId="869"/>
    <cellStyle name="Normal 14 2" xfId="870"/>
    <cellStyle name="Normal 14 3" xfId="871"/>
    <cellStyle name="Normal 14 4" xfId="872"/>
    <cellStyle name="Normal 14 5" xfId="873"/>
    <cellStyle name="Normal 15" xfId="874"/>
    <cellStyle name="Normal 15 2" xfId="875"/>
    <cellStyle name="Normal 15 3" xfId="876"/>
    <cellStyle name="Normal 15 4" xfId="877"/>
    <cellStyle name="Normal 16" xfId="878"/>
    <cellStyle name="Normal 17" xfId="879"/>
    <cellStyle name="Normal 18" xfId="880"/>
    <cellStyle name="Normal 19" xfId="881"/>
    <cellStyle name="Normal 19 10" xfId="882"/>
    <cellStyle name="Normal 19 10 2" xfId="883"/>
    <cellStyle name="Normal 19 2" xfId="884"/>
    <cellStyle name="Normal 2" xfId="885"/>
    <cellStyle name="Normal 2 2" xfId="886"/>
    <cellStyle name="Normal 2 2 2" xfId="887"/>
    <cellStyle name="Normal 2 2 2 2" xfId="888"/>
    <cellStyle name="Normal 2 2 2 2 2" xfId="889"/>
    <cellStyle name="Normal 2 2 2 2 2 2" xfId="890"/>
    <cellStyle name="Normal 2 2 2 2 2 2 2" xfId="891"/>
    <cellStyle name="Normal 2 2 2 2 2 3" xfId="892"/>
    <cellStyle name="Normal 2 2 2 2 2 3 2" xfId="893"/>
    <cellStyle name="Normal 2 2 2 2 2 4" xfId="894"/>
    <cellStyle name="Normal 2 2 2 2 2_Anexo III - PLO ATA RJ 21_10_15" xfId="895"/>
    <cellStyle name="Normal 2 2 2 2 3" xfId="896"/>
    <cellStyle name="Normal 2 2 2 2 3 2" xfId="897"/>
    <cellStyle name="Normal 2 2 2 2 4" xfId="898"/>
    <cellStyle name="Normal 2 2 2 2 4 2" xfId="899"/>
    <cellStyle name="Normal 2 2 2 2 5" xfId="900"/>
    <cellStyle name="Normal 2 2 2 2_Anexo III - PLO ATA RJ 21_10_15" xfId="901"/>
    <cellStyle name="Normal 2 2 2 3" xfId="902"/>
    <cellStyle name="Normal 2 2 2 3 2" xfId="903"/>
    <cellStyle name="Normal 2 2 2 3 2 2" xfId="904"/>
    <cellStyle name="Normal 2 2 2 3 3" xfId="905"/>
    <cellStyle name="Normal 2 2 2 3 3 2" xfId="906"/>
    <cellStyle name="Normal 2 2 2 3 4" xfId="907"/>
    <cellStyle name="Normal 2 2 2 3_Anexo III - PLO ATA RJ 21_10_15" xfId="908"/>
    <cellStyle name="Normal 2 2 2 4" xfId="909"/>
    <cellStyle name="Normal 2 2 2 4 2" xfId="910"/>
    <cellStyle name="Normal 2 2 2 5" xfId="911"/>
    <cellStyle name="Normal 2 2 2 5 2" xfId="912"/>
    <cellStyle name="Normal 2 2 2 6" xfId="913"/>
    <cellStyle name="Normal 2 2 2 6 2" xfId="914"/>
    <cellStyle name="Normal 2 2 2 7" xfId="915"/>
    <cellStyle name="Normal 2 2 2_Anexo III - PLO ATA RJ 21_10_15" xfId="916"/>
    <cellStyle name="Normal 2 2 3" xfId="917"/>
    <cellStyle name="Normal 2 3" xfId="918"/>
    <cellStyle name="Normal 2 4" xfId="919"/>
    <cellStyle name="Normal 2 4 2" xfId="920"/>
    <cellStyle name="Normal 2 4 3" xfId="921"/>
    <cellStyle name="Normal 2 5" xfId="922"/>
    <cellStyle name="Normal 2 6" xfId="923"/>
    <cellStyle name="Normal 2 7" xfId="924"/>
    <cellStyle name="Normal 2_Anexo III - PLO ATA RJ 21_10_15" xfId="925"/>
    <cellStyle name="Normal 3" xfId="926"/>
    <cellStyle name="Normal 3 2" xfId="927"/>
    <cellStyle name="Normal 3 2 2" xfId="928"/>
    <cellStyle name="Normal 3 2 2 2" xfId="929"/>
    <cellStyle name="Normal 3 2 2 2 2" xfId="930"/>
    <cellStyle name="Normal 3 2 3" xfId="931"/>
    <cellStyle name="Normal 3 2 4" xfId="932"/>
    <cellStyle name="Normal 3_APENDICE G PLANILHA_COMPOSICAO_CUSTOS_FACILITIES_TOTAL" xfId="933"/>
    <cellStyle name="Normal 37" xfId="934"/>
    <cellStyle name="Normal 37 2" xfId="935"/>
    <cellStyle name="Normal 38" xfId="936"/>
    <cellStyle name="Normal 38 10" xfId="937"/>
    <cellStyle name="Normal 38 2" xfId="938"/>
    <cellStyle name="Normal 4" xfId="939"/>
    <cellStyle name="Normal 4 2" xfId="940"/>
    <cellStyle name="Normal 45 2" xfId="941"/>
    <cellStyle name="Normal 46 2" xfId="942"/>
    <cellStyle name="Normal 5" xfId="943"/>
    <cellStyle name="Normal 5 2" xfId="944"/>
    <cellStyle name="Normal 5 2 2" xfId="945"/>
    <cellStyle name="Normal 5 3" xfId="946"/>
    <cellStyle name="Normal 53" xfId="947"/>
    <cellStyle name="Normal 6" xfId="948"/>
    <cellStyle name="Normal 6 2" xfId="949"/>
    <cellStyle name="Normal 6 3" xfId="950"/>
    <cellStyle name="Normal 6 4" xfId="951"/>
    <cellStyle name="Normal 6 5" xfId="952"/>
    <cellStyle name="Normal 7" xfId="953"/>
    <cellStyle name="Normal 7 2" xfId="954"/>
    <cellStyle name="Normal 7 2 2" xfId="955"/>
    <cellStyle name="Normal 7 2 2 2" xfId="956"/>
    <cellStyle name="Normal 7 2 2 2 2" xfId="957"/>
    <cellStyle name="Normal 7 2 2 3" xfId="958"/>
    <cellStyle name="Normal 7 2 2 3 2" xfId="959"/>
    <cellStyle name="Normal 7 2 2 4" xfId="960"/>
    <cellStyle name="Normal 7 2 2 5" xfId="961"/>
    <cellStyle name="Normal 7 2 2_Anexo III - PLO ATA RJ 21_10_15" xfId="962"/>
    <cellStyle name="Normal 7 2 3" xfId="963"/>
    <cellStyle name="Normal 7 2 3 2" xfId="964"/>
    <cellStyle name="Normal 7 2 4" xfId="965"/>
    <cellStyle name="Normal 7 2 4 2" xfId="966"/>
    <cellStyle name="Normal 7 2 5" xfId="967"/>
    <cellStyle name="Normal 7 2 6" xfId="968"/>
    <cellStyle name="Normal 7 2_Anexo III - PLO ATA RJ 21_10_15" xfId="969"/>
    <cellStyle name="Normal 7 3" xfId="970"/>
    <cellStyle name="Normal 7 3 2" xfId="971"/>
    <cellStyle name="Normal 7 3 2 2" xfId="972"/>
    <cellStyle name="Normal 7 3 3" xfId="973"/>
    <cellStyle name="Normal 7 3 3 2" xfId="974"/>
    <cellStyle name="Normal 7 3 4" xfId="975"/>
    <cellStyle name="Normal 7 3 5" xfId="976"/>
    <cellStyle name="Normal 7 3_Anexo III - PLO ATA RJ 21_10_15" xfId="977"/>
    <cellStyle name="Normal 7 4" xfId="978"/>
    <cellStyle name="Normal 7 4 2" xfId="979"/>
    <cellStyle name="Normal 7 5" xfId="980"/>
    <cellStyle name="Normal 7 5 2" xfId="981"/>
    <cellStyle name="Normal 7 6" xfId="982"/>
    <cellStyle name="Normal 7 6 2" xfId="983"/>
    <cellStyle name="Normal 7 7" xfId="984"/>
    <cellStyle name="Normal 7 8" xfId="985"/>
    <cellStyle name="Normal 7_Anexo III - PLO ATA RJ 21_10_15" xfId="986"/>
    <cellStyle name="Normal 8" xfId="987"/>
    <cellStyle name="Normal 8 2" xfId="988"/>
    <cellStyle name="Normal 8 3" xfId="989"/>
    <cellStyle name="Normal 9" xfId="990"/>
    <cellStyle name="Normal 9 2" xfId="991"/>
    <cellStyle name="Normal 9 3" xfId="992"/>
    <cellStyle name="Nota" xfId="993"/>
    <cellStyle name="Nota 10" xfId="994"/>
    <cellStyle name="Nota 2" xfId="995"/>
    <cellStyle name="Nota 2 2" xfId="996"/>
    <cellStyle name="Nota 2 2 2" xfId="997"/>
    <cellStyle name="Nota 2 3" xfId="998"/>
    <cellStyle name="Nota 2 3 2" xfId="999"/>
    <cellStyle name="Nota 2 4" xfId="1000"/>
    <cellStyle name="Nota 2 4 2" xfId="1001"/>
    <cellStyle name="Nota 2 5" xfId="1002"/>
    <cellStyle name="Nota 2_APENDICE G PLANILHA_COMPOSICAO_CUSTOS_FACILITIES_TOTAL" xfId="1003"/>
    <cellStyle name="Nota 3" xfId="1004"/>
    <cellStyle name="Nota 3 2" xfId="1005"/>
    <cellStyle name="Nota 3 2 2" xfId="1006"/>
    <cellStyle name="Nota 3 3" xfId="1007"/>
    <cellStyle name="Nota 4" xfId="1008"/>
    <cellStyle name="Nota 4 2" xfId="1009"/>
    <cellStyle name="Nota 4 2 2" xfId="1010"/>
    <cellStyle name="Nota 4 3" xfId="1011"/>
    <cellStyle name="Nota 5" xfId="1012"/>
    <cellStyle name="Nota 5 2" xfId="1013"/>
    <cellStyle name="Nota 5 2 2" xfId="1014"/>
    <cellStyle name="Nota 5 3" xfId="1015"/>
    <cellStyle name="Nota 6" xfId="1016"/>
    <cellStyle name="Nota 6 2" xfId="1017"/>
    <cellStyle name="Nota 7" xfId="1018"/>
    <cellStyle name="Nota 7 2" xfId="1019"/>
    <cellStyle name="Nota 8" xfId="1020"/>
    <cellStyle name="Nota 9" xfId="1021"/>
    <cellStyle name="Note" xfId="1022"/>
    <cellStyle name="Note 2" xfId="1023"/>
    <cellStyle name="Note 2 2" xfId="1024"/>
    <cellStyle name="Note 2 2 2" xfId="1025"/>
    <cellStyle name="Note 2 3" xfId="1026"/>
    <cellStyle name="Note 2 3 2" xfId="1027"/>
    <cellStyle name="Note 2 3 2 2" xfId="1028"/>
    <cellStyle name="Note 2 3 3" xfId="1029"/>
    <cellStyle name="Note 2 4" xfId="1030"/>
    <cellStyle name="Note 3" xfId="1031"/>
    <cellStyle name="Note 3 2" xfId="1032"/>
    <cellStyle name="Note 4" xfId="1033"/>
    <cellStyle name="Note 4 2" xfId="1034"/>
    <cellStyle name="Note 4 2 2" xfId="1035"/>
    <cellStyle name="Note 4 3" xfId="1036"/>
    <cellStyle name="Note 5" xfId="1037"/>
    <cellStyle name="Note 5 2" xfId="1038"/>
    <cellStyle name="Note 6" xfId="1039"/>
    <cellStyle name="Note 6 2" xfId="1040"/>
    <cellStyle name="Note 7" xfId="1041"/>
    <cellStyle name="Output" xfId="1042"/>
    <cellStyle name="Output 2" xfId="1043"/>
    <cellStyle name="Percent" xfId="1044"/>
    <cellStyle name="Porcentagem 10" xfId="1045"/>
    <cellStyle name="Porcentagem 10 2" xfId="1046"/>
    <cellStyle name="Porcentagem 10 2 2" xfId="1047"/>
    <cellStyle name="Porcentagem 10 3" xfId="1048"/>
    <cellStyle name="Porcentagem 10 3 2" xfId="1049"/>
    <cellStyle name="Porcentagem 10 4" xfId="1050"/>
    <cellStyle name="Porcentagem 11" xfId="1051"/>
    <cellStyle name="Porcentagem 11 2" xfId="1052"/>
    <cellStyle name="Porcentagem 12" xfId="1053"/>
    <cellStyle name="Porcentagem 2" xfId="1054"/>
    <cellStyle name="Porcentagem 2 2" xfId="1055"/>
    <cellStyle name="Porcentagem 2 2 2" xfId="1056"/>
    <cellStyle name="Porcentagem 2 3" xfId="1057"/>
    <cellStyle name="Porcentagem 2 3 2" xfId="1058"/>
    <cellStyle name="Porcentagem 2 3 3" xfId="1059"/>
    <cellStyle name="Porcentagem 3" xfId="1060"/>
    <cellStyle name="Porcentagem 3 2" xfId="1061"/>
    <cellStyle name="Porcentagem 3 2 2" xfId="1062"/>
    <cellStyle name="Porcentagem 3 3" xfId="1063"/>
    <cellStyle name="Porcentagem 3 4" xfId="1064"/>
    <cellStyle name="Porcentagem 3 5" xfId="1065"/>
    <cellStyle name="Porcentagem 3 6" xfId="1066"/>
    <cellStyle name="Porcentagem 4" xfId="1067"/>
    <cellStyle name="Porcentagem 4 2" xfId="1068"/>
    <cellStyle name="Porcentagem 4 3" xfId="1069"/>
    <cellStyle name="Porcentagem 5" xfId="1070"/>
    <cellStyle name="Porcentagem 5 2" xfId="1071"/>
    <cellStyle name="Porcentagem 6" xfId="1072"/>
    <cellStyle name="Porcentagem 6 2" xfId="1073"/>
    <cellStyle name="Porcentagem 6 3" xfId="1074"/>
    <cellStyle name="Porcentagem 7" xfId="1075"/>
    <cellStyle name="Porcentagem 8" xfId="1076"/>
    <cellStyle name="Porcentagem 8 2" xfId="1077"/>
    <cellStyle name="Porcentagem 8 2 2" xfId="1078"/>
    <cellStyle name="Porcentagem 8 3" xfId="1079"/>
    <cellStyle name="Porcentagem 8 3 2" xfId="1080"/>
    <cellStyle name="Porcentagem 9" xfId="1081"/>
    <cellStyle name="Porcentagem 9 2" xfId="1082"/>
    <cellStyle name="Ruim" xfId="1083"/>
    <cellStyle name="Saída" xfId="1084"/>
    <cellStyle name="Saída 2" xfId="1085"/>
    <cellStyle name="Saída 2 2" xfId="1086"/>
    <cellStyle name="Saída 2 3" xfId="1087"/>
    <cellStyle name="Saída 3" xfId="1088"/>
    <cellStyle name="Comma [0]" xfId="1089"/>
    <cellStyle name="Separador de milhares 12" xfId="1090"/>
    <cellStyle name="Separador de milhares 12 2" xfId="1091"/>
    <cellStyle name="Separador de milhares 12 2 10" xfId="1092"/>
    <cellStyle name="Separador de milhares 12 2 10 10" xfId="1093"/>
    <cellStyle name="Separador de milhares 12 2 10 2" xfId="1094"/>
    <cellStyle name="Separador de milhares 12 2 10 2 2" xfId="1095"/>
    <cellStyle name="Separador de milhares 12 2 10 2 2 2" xfId="1096"/>
    <cellStyle name="Separador de milhares 12 2 10 2 2 2 2" xfId="1097"/>
    <cellStyle name="Separador de milhares 12 2 10 2 2 2 3" xfId="1098"/>
    <cellStyle name="Separador de milhares 12 2 10 2 2 3" xfId="1099"/>
    <cellStyle name="Separador de milhares 12 2 10 2 2 3 2" xfId="1100"/>
    <cellStyle name="Separador de milhares 12 2 10 2 2 4" xfId="1101"/>
    <cellStyle name="Separador de milhares 12 2 10 2 2 5" xfId="1102"/>
    <cellStyle name="Separador de milhares 12 2 10 2 3" xfId="1103"/>
    <cellStyle name="Separador de milhares 12 2 10 2 3 2" xfId="1104"/>
    <cellStyle name="Separador de milhares 12 2 10 2 3 2 2" xfId="1105"/>
    <cellStyle name="Separador de milhares 12 2 10 2 3 3" xfId="1106"/>
    <cellStyle name="Separador de milhares 12 2 10 2 3 3 2" xfId="1107"/>
    <cellStyle name="Separador de milhares 12 2 10 2 3 4" xfId="1108"/>
    <cellStyle name="Separador de milhares 12 2 10 2 4" xfId="1109"/>
    <cellStyle name="Separador de milhares 12 2 10 2 4 2" xfId="1110"/>
    <cellStyle name="Separador de milhares 12 2 10 2 5" xfId="1111"/>
    <cellStyle name="Separador de milhares 12 2 10 2 5 2" xfId="1112"/>
    <cellStyle name="Separador de milhares 12 2 10 2 6" xfId="1113"/>
    <cellStyle name="Separador de milhares 12 2 10 2 7" xfId="1114"/>
    <cellStyle name="Separador de milhares 12 2 10 3" xfId="1115"/>
    <cellStyle name="Separador de milhares 12 2 10 3 2" xfId="1116"/>
    <cellStyle name="Separador de milhares 12 2 10 3 2 2" xfId="1117"/>
    <cellStyle name="Separador de milhares 12 2 10 3 3" xfId="1118"/>
    <cellStyle name="Separador de milhares 12 2 10 3 3 2" xfId="1119"/>
    <cellStyle name="Separador de milhares 12 2 10 3 4" xfId="1120"/>
    <cellStyle name="Separador de milhares 12 2 10 4" xfId="1121"/>
    <cellStyle name="Separador de milhares 12 2 10 4 2" xfId="1122"/>
    <cellStyle name="Separador de milhares 12 2 10 4 2 2" xfId="1123"/>
    <cellStyle name="Separador de milhares 12 2 10 4 3" xfId="1124"/>
    <cellStyle name="Separador de milhares 12 2 10 4 3 2" xfId="1125"/>
    <cellStyle name="Separador de milhares 12 2 10 4 4" xfId="1126"/>
    <cellStyle name="Separador de milhares 12 2 10 5" xfId="1127"/>
    <cellStyle name="Separador de milhares 12 2 10 5 2" xfId="1128"/>
    <cellStyle name="Separador de milhares 12 2 10 5 2 2" xfId="1129"/>
    <cellStyle name="Separador de milhares 12 2 10 5 3" xfId="1130"/>
    <cellStyle name="Separador de milhares 12 2 10 5 3 2" xfId="1131"/>
    <cellStyle name="Separador de milhares 12 2 10 5 4" xfId="1132"/>
    <cellStyle name="Separador de milhares 12 2 10 6" xfId="1133"/>
    <cellStyle name="Separador de milhares 12 2 10 6 2" xfId="1134"/>
    <cellStyle name="Separador de milhares 12 2 10 7" xfId="1135"/>
    <cellStyle name="Separador de milhares 12 2 10 7 2" xfId="1136"/>
    <cellStyle name="Separador de milhares 12 2 10 8" xfId="1137"/>
    <cellStyle name="Separador de milhares 12 2 10 9" xfId="1138"/>
    <cellStyle name="Separador de milhares 12 2 11" xfId="1139"/>
    <cellStyle name="Separador de milhares 12 2 11 2" xfId="1140"/>
    <cellStyle name="Separador de milhares 12 2 12" xfId="1141"/>
    <cellStyle name="Separador de milhares 12 2 13" xfId="1142"/>
    <cellStyle name="Separador de milhares 12 2 2" xfId="1143"/>
    <cellStyle name="Separador de milhares 12 2 2 2" xfId="1144"/>
    <cellStyle name="Separador de milhares 12 2 2 2 2" xfId="1145"/>
    <cellStyle name="Separador de milhares 12 2 2 2 2 2" xfId="1146"/>
    <cellStyle name="Separador de milhares 12 2 2 2 2 2 2" xfId="1147"/>
    <cellStyle name="Separador de milhares 12 2 2 2 2 2 2 2" xfId="1148"/>
    <cellStyle name="Separador de milhares 12 2 2 2 2 2 3" xfId="1149"/>
    <cellStyle name="Separador de milhares 12 2 2 2 2 2 3 2" xfId="1150"/>
    <cellStyle name="Separador de milhares 12 2 2 2 2 2 4" xfId="1151"/>
    <cellStyle name="Separador de milhares 12 2 2 2 2 2 5" xfId="1152"/>
    <cellStyle name="Separador de milhares 12 2 2 2 2 3" xfId="1153"/>
    <cellStyle name="Separador de milhares 12 2 2 2 2 3 2" xfId="1154"/>
    <cellStyle name="Separador de milhares 12 2 2 2 2 3 2 2" xfId="1155"/>
    <cellStyle name="Separador de milhares 12 2 2 2 2 3 3" xfId="1156"/>
    <cellStyle name="Separador de milhares 12 2 2 2 2 3 3 2" xfId="1157"/>
    <cellStyle name="Separador de milhares 12 2 2 2 2 3 4" xfId="1158"/>
    <cellStyle name="Separador de milhares 12 2 2 2 2 3 5" xfId="1159"/>
    <cellStyle name="Separador de milhares 12 2 2 2 2 4" xfId="1160"/>
    <cellStyle name="Separador de milhares 12 2 2 2 2 4 2" xfId="1161"/>
    <cellStyle name="Separador de milhares 12 2 2 2 2 5" xfId="1162"/>
    <cellStyle name="Separador de milhares 12 2 2 2 2 5 2" xfId="1163"/>
    <cellStyle name="Separador de milhares 12 2 2 2 2 6" xfId="1164"/>
    <cellStyle name="Separador de milhares 12 2 2 2 2 7" xfId="1165"/>
    <cellStyle name="Separador de milhares 12 2 2 2 3" xfId="1166"/>
    <cellStyle name="Separador de milhares 12 2 2 2 3 2" xfId="1167"/>
    <cellStyle name="Separador de milhares 12 2 2 2 3 2 2" xfId="1168"/>
    <cellStyle name="Separador de milhares 12 2 2 2 3 3" xfId="1169"/>
    <cellStyle name="Separador de milhares 12 2 2 2 3 3 2" xfId="1170"/>
    <cellStyle name="Separador de milhares 12 2 2 2 3 4" xfId="1171"/>
    <cellStyle name="Separador de milhares 12 2 2 2 3 5" xfId="1172"/>
    <cellStyle name="Separador de milhares 12 2 2 2 4" xfId="1173"/>
    <cellStyle name="Separador de milhares 12 2 2 2 4 2" xfId="1174"/>
    <cellStyle name="Separador de milhares 12 2 2 2 4 2 2" xfId="1175"/>
    <cellStyle name="Separador de milhares 12 2 2 2 4 3" xfId="1176"/>
    <cellStyle name="Separador de milhares 12 2 2 2 4 3 2" xfId="1177"/>
    <cellStyle name="Separador de milhares 12 2 2 2 4 4" xfId="1178"/>
    <cellStyle name="Separador de milhares 12 2 2 2 4 5" xfId="1179"/>
    <cellStyle name="Separador de milhares 12 2 2 2 5" xfId="1180"/>
    <cellStyle name="Separador de milhares 12 2 2 2 5 2" xfId="1181"/>
    <cellStyle name="Separador de milhares 12 2 2 2 6" xfId="1182"/>
    <cellStyle name="Separador de milhares 12 2 2 2 6 2" xfId="1183"/>
    <cellStyle name="Separador de milhares 12 2 2 2 7" xfId="1184"/>
    <cellStyle name="Separador de milhares 12 2 2 2 8" xfId="1185"/>
    <cellStyle name="Separador de milhares 12 2 2 3" xfId="1186"/>
    <cellStyle name="Separador de milhares 12 2 2 3 2" xfId="1187"/>
    <cellStyle name="Separador de milhares 12 2 2 3 2 2" xfId="1188"/>
    <cellStyle name="Separador de milhares 12 2 2 3 2 2 2" xfId="1189"/>
    <cellStyle name="Separador de milhares 12 2 2 3 2 3" xfId="1190"/>
    <cellStyle name="Separador de milhares 12 2 2 3 2 3 2" xfId="1191"/>
    <cellStyle name="Separador de milhares 12 2 2 3 2 4" xfId="1192"/>
    <cellStyle name="Separador de milhares 12 2 2 3 2 5" xfId="1193"/>
    <cellStyle name="Separador de milhares 12 2 2 3 3" xfId="1194"/>
    <cellStyle name="Separador de milhares 12 2 2 3 3 2" xfId="1195"/>
    <cellStyle name="Separador de milhares 12 2 2 3 3 2 2" xfId="1196"/>
    <cellStyle name="Separador de milhares 12 2 2 3 3 3" xfId="1197"/>
    <cellStyle name="Separador de milhares 12 2 2 3 3 3 2" xfId="1198"/>
    <cellStyle name="Separador de milhares 12 2 2 3 3 4" xfId="1199"/>
    <cellStyle name="Separador de milhares 12 2 2 3 3 5" xfId="1200"/>
    <cellStyle name="Separador de milhares 12 2 2 3 4" xfId="1201"/>
    <cellStyle name="Separador de milhares 12 2 2 3 4 2" xfId="1202"/>
    <cellStyle name="Separador de milhares 12 2 2 3 5" xfId="1203"/>
    <cellStyle name="Separador de milhares 12 2 2 3 5 2" xfId="1204"/>
    <cellStyle name="Separador de milhares 12 2 2 3 6" xfId="1205"/>
    <cellStyle name="Separador de milhares 12 2 2 3 7" xfId="1206"/>
    <cellStyle name="Separador de milhares 12 2 3" xfId="1207"/>
    <cellStyle name="Separador de milhares 12 2 3 2" xfId="1208"/>
    <cellStyle name="Separador de milhares 12 2 3 2 2" xfId="1209"/>
    <cellStyle name="Separador de milhares 12 2 3 2 2 2" xfId="1210"/>
    <cellStyle name="Separador de milhares 12 2 3 2 3" xfId="1211"/>
    <cellStyle name="Separador de milhares 12 2 3 2 3 2" xfId="1212"/>
    <cellStyle name="Separador de milhares 12 2 3 2 4" xfId="1213"/>
    <cellStyle name="Separador de milhares 12 2 3 2 5" xfId="1214"/>
    <cellStyle name="Separador de milhares 12 2 3 3" xfId="1215"/>
    <cellStyle name="Separador de milhares 12 2 3 3 2" xfId="1216"/>
    <cellStyle name="Separador de milhares 12 2 3 3 2 2" xfId="1217"/>
    <cellStyle name="Separador de milhares 12 2 3 3 3" xfId="1218"/>
    <cellStyle name="Separador de milhares 12 2 3 3 3 2" xfId="1219"/>
    <cellStyle name="Separador de milhares 12 2 3 3 4" xfId="1220"/>
    <cellStyle name="Separador de milhares 12 2 3 3 5" xfId="1221"/>
    <cellStyle name="Separador de milhares 12 2 3 4" xfId="1222"/>
    <cellStyle name="Separador de milhares 12 2 3 4 2" xfId="1223"/>
    <cellStyle name="Separador de milhares 12 2 3 5" xfId="1224"/>
    <cellStyle name="Separador de milhares 12 2 3 5 2" xfId="1225"/>
    <cellStyle name="Separador de milhares 12 2 3 6" xfId="1226"/>
    <cellStyle name="Separador de milhares 12 2 3 7" xfId="1227"/>
    <cellStyle name="Separador de milhares 12 2 4" xfId="1228"/>
    <cellStyle name="Separador de milhares 12 2 4 2" xfId="1229"/>
    <cellStyle name="Separador de milhares 12 2 4 2 2" xfId="1230"/>
    <cellStyle name="Separador de milhares 12 2 4 3" xfId="1231"/>
    <cellStyle name="Separador de milhares 12 2 4 3 2" xfId="1232"/>
    <cellStyle name="Separador de milhares 12 2 4 4" xfId="1233"/>
    <cellStyle name="Separador de milhares 12 2 4 5" xfId="1234"/>
    <cellStyle name="Separador de milhares 12 2 5" xfId="1235"/>
    <cellStyle name="Separador de milhares 12 2 5 2" xfId="1236"/>
    <cellStyle name="Separador de milhares 12 2 5 2 2" xfId="1237"/>
    <cellStyle name="Separador de milhares 12 2 5 3" xfId="1238"/>
    <cellStyle name="Separador de milhares 12 2 5 3 2" xfId="1239"/>
    <cellStyle name="Separador de milhares 12 2 5 4" xfId="1240"/>
    <cellStyle name="Separador de milhares 12 2 5 5" xfId="1241"/>
    <cellStyle name="Separador de milhares 12 2 6" xfId="1242"/>
    <cellStyle name="Separador de milhares 12 2 6 2" xfId="1243"/>
    <cellStyle name="Separador de milhares 12 2 6 2 2" xfId="1244"/>
    <cellStyle name="Separador de milhares 12 2 6 3" xfId="1245"/>
    <cellStyle name="Separador de milhares 12 2 6 3 2" xfId="1246"/>
    <cellStyle name="Separador de milhares 12 2 6 4" xfId="1247"/>
    <cellStyle name="Separador de milhares 12 2 6 5" xfId="1248"/>
    <cellStyle name="Separador de milhares 12 2 7" xfId="1249"/>
    <cellStyle name="Separador de milhares 12 2 7 2" xfId="1250"/>
    <cellStyle name="Separador de milhares 12 2 7 2 2" xfId="1251"/>
    <cellStyle name="Separador de milhares 12 2 7 3" xfId="1252"/>
    <cellStyle name="Separador de milhares 12 2 7 3 2" xfId="1253"/>
    <cellStyle name="Separador de milhares 12 2 7 4" xfId="1254"/>
    <cellStyle name="Separador de milhares 12 2 8" xfId="1255"/>
    <cellStyle name="Separador de milhares 12 2 8 10" xfId="1256"/>
    <cellStyle name="Separador de milhares 12 2 8 2" xfId="1257"/>
    <cellStyle name="Separador de milhares 12 2 8 2 2" xfId="1258"/>
    <cellStyle name="Separador de milhares 12 2 8 2 2 2" xfId="1259"/>
    <cellStyle name="Separador de milhares 12 2 8 2 2 2 2" xfId="1260"/>
    <cellStyle name="Separador de milhares 12 2 8 2 2 3" xfId="1261"/>
    <cellStyle name="Separador de milhares 12 2 8 2 2 3 2" xfId="1262"/>
    <cellStyle name="Separador de milhares 12 2 8 2 2 4" xfId="1263"/>
    <cellStyle name="Separador de milhares 12 2 8 2 3" xfId="1264"/>
    <cellStyle name="Separador de milhares 12 2 8 2 3 2" xfId="1265"/>
    <cellStyle name="Separador de milhares 12 2 8 2 3 2 2" xfId="1266"/>
    <cellStyle name="Separador de milhares 12 2 8 2 3 3" xfId="1267"/>
    <cellStyle name="Separador de milhares 12 2 8 2 3 3 2" xfId="1268"/>
    <cellStyle name="Separador de milhares 12 2 8 2 3 4" xfId="1269"/>
    <cellStyle name="Separador de milhares 12 2 8 2 4" xfId="1270"/>
    <cellStyle name="Separador de milhares 12 2 8 2 4 2" xfId="1271"/>
    <cellStyle name="Separador de milhares 12 2 8 2 5" xfId="1272"/>
    <cellStyle name="Separador de milhares 12 2 8 2 5 2" xfId="1273"/>
    <cellStyle name="Separador de milhares 12 2 8 2 6" xfId="1274"/>
    <cellStyle name="Separador de milhares 12 2 8 2 7" xfId="1275"/>
    <cellStyle name="Separador de milhares 12 2 8 3" xfId="1276"/>
    <cellStyle name="Separador de milhares 12 2 8 3 2" xfId="1277"/>
    <cellStyle name="Separador de milhares 12 2 8 3 2 2" xfId="1278"/>
    <cellStyle name="Separador de milhares 12 2 8 3 3" xfId="1279"/>
    <cellStyle name="Separador de milhares 12 2 8 3 3 2" xfId="1280"/>
    <cellStyle name="Separador de milhares 12 2 8 3 4" xfId="1281"/>
    <cellStyle name="Separador de milhares 12 2 8 4" xfId="1282"/>
    <cellStyle name="Separador de milhares 12 2 8 4 2" xfId="1283"/>
    <cellStyle name="Separador de milhares 12 2 8 4 2 2" xfId="1284"/>
    <cellStyle name="Separador de milhares 12 2 8 4 3" xfId="1285"/>
    <cellStyle name="Separador de milhares 12 2 8 4 3 2" xfId="1286"/>
    <cellStyle name="Separador de milhares 12 2 8 4 4" xfId="1287"/>
    <cellStyle name="Separador de milhares 12 2 8 5" xfId="1288"/>
    <cellStyle name="Separador de milhares 12 2 8 5 2" xfId="1289"/>
    <cellStyle name="Separador de milhares 12 2 8 5 2 2" xfId="1290"/>
    <cellStyle name="Separador de milhares 12 2 8 5 3" xfId="1291"/>
    <cellStyle name="Separador de milhares 12 2 8 5 3 2" xfId="1292"/>
    <cellStyle name="Separador de milhares 12 2 8 5 4" xfId="1293"/>
    <cellStyle name="Separador de milhares 12 2 8 6" xfId="1294"/>
    <cellStyle name="Separador de milhares 12 2 8 6 2" xfId="1295"/>
    <cellStyle name="Separador de milhares 12 2 8 7" xfId="1296"/>
    <cellStyle name="Separador de milhares 12 2 8 7 2" xfId="1297"/>
    <cellStyle name="Separador de milhares 12 2 8 8" xfId="1298"/>
    <cellStyle name="Separador de milhares 12 2 8 9" xfId="1299"/>
    <cellStyle name="Separador de milhares 12 2 9" xfId="1300"/>
    <cellStyle name="Separador de milhares 12 2 9 2" xfId="1301"/>
    <cellStyle name="Separador de milhares 12 2 9 3" xfId="1302"/>
    <cellStyle name="Separador de milhares 12 3" xfId="1303"/>
    <cellStyle name="Separador de milhares 12 3 2" xfId="1304"/>
    <cellStyle name="Separador de milhares 12 3 2 2" xfId="1305"/>
    <cellStyle name="Separador de milhares 12 3 2 2 2" xfId="1306"/>
    <cellStyle name="Separador de milhares 12 3 2 2 2 2" xfId="1307"/>
    <cellStyle name="Separador de milhares 12 3 2 2 2 2 2" xfId="1308"/>
    <cellStyle name="Separador de milhares 12 3 2 2 2 3" xfId="1309"/>
    <cellStyle name="Separador de milhares 12 3 2 2 2 3 2" xfId="1310"/>
    <cellStyle name="Separador de milhares 12 3 2 2 2 4" xfId="1311"/>
    <cellStyle name="Separador de milhares 12 3 2 2 2 5" xfId="1312"/>
    <cellStyle name="Separador de milhares 12 3 2 2 3" xfId="1313"/>
    <cellStyle name="Separador de milhares 12 3 2 2 3 2" xfId="1314"/>
    <cellStyle name="Separador de milhares 12 3 2 2 3 2 2" xfId="1315"/>
    <cellStyle name="Separador de milhares 12 3 2 2 3 3" xfId="1316"/>
    <cellStyle name="Separador de milhares 12 3 2 2 3 3 2" xfId="1317"/>
    <cellStyle name="Separador de milhares 12 3 2 2 3 4" xfId="1318"/>
    <cellStyle name="Separador de milhares 12 3 2 2 3 5" xfId="1319"/>
    <cellStyle name="Separador de milhares 12 3 2 2 4" xfId="1320"/>
    <cellStyle name="Separador de milhares 12 3 2 2 4 2" xfId="1321"/>
    <cellStyle name="Separador de milhares 12 3 2 2 5" xfId="1322"/>
    <cellStyle name="Separador de milhares 12 3 2 2 5 2" xfId="1323"/>
    <cellStyle name="Separador de milhares 12 3 2 2 6" xfId="1324"/>
    <cellStyle name="Separador de milhares 12 3 2 2 7" xfId="1325"/>
    <cellStyle name="Separador de milhares 12 3 2 3" xfId="1326"/>
    <cellStyle name="Separador de milhares 12 3 2 3 2" xfId="1327"/>
    <cellStyle name="Separador de milhares 12 3 2 3 2 2" xfId="1328"/>
    <cellStyle name="Separador de milhares 12 3 2 3 3" xfId="1329"/>
    <cellStyle name="Separador de milhares 12 3 2 3 3 2" xfId="1330"/>
    <cellStyle name="Separador de milhares 12 3 2 3 4" xfId="1331"/>
    <cellStyle name="Separador de milhares 12 3 2 3 5" xfId="1332"/>
    <cellStyle name="Separador de milhares 12 3 2 4" xfId="1333"/>
    <cellStyle name="Separador de milhares 12 3 2 4 2" xfId="1334"/>
    <cellStyle name="Separador de milhares 12 3 2 4 2 2" xfId="1335"/>
    <cellStyle name="Separador de milhares 12 3 2 4 3" xfId="1336"/>
    <cellStyle name="Separador de milhares 12 3 2 4 3 2" xfId="1337"/>
    <cellStyle name="Separador de milhares 12 3 2 4 4" xfId="1338"/>
    <cellStyle name="Separador de milhares 12 3 2 4 5" xfId="1339"/>
    <cellStyle name="Separador de milhares 12 3 2 5" xfId="1340"/>
    <cellStyle name="Separador de milhares 12 3 2 5 2" xfId="1341"/>
    <cellStyle name="Separador de milhares 12 3 2 6" xfId="1342"/>
    <cellStyle name="Separador de milhares 12 3 2 6 2" xfId="1343"/>
    <cellStyle name="Separador de milhares 12 3 2 7" xfId="1344"/>
    <cellStyle name="Separador de milhares 12 3 2 8" xfId="1345"/>
    <cellStyle name="Separador de milhares 12 3 3" xfId="1346"/>
    <cellStyle name="Separador de milhares 12 3 3 2" xfId="1347"/>
    <cellStyle name="Separador de milhares 12 3 3 2 2" xfId="1348"/>
    <cellStyle name="Separador de milhares 12 3 3 3" xfId="1349"/>
    <cellStyle name="Separador de milhares 12 3 3 3 2" xfId="1350"/>
    <cellStyle name="Separador de milhares 12 3 3 4" xfId="1351"/>
    <cellStyle name="Separador de milhares 12 3 3 5" xfId="1352"/>
    <cellStyle name="Separador de milhares 12 3 4" xfId="1353"/>
    <cellStyle name="Separador de milhares 12 3 4 2" xfId="1354"/>
    <cellStyle name="Separador de milhares 12 3 4 3" xfId="1355"/>
    <cellStyle name="Separador de milhares 12 3 5" xfId="1356"/>
    <cellStyle name="Separador de milhares 12 3 5 2" xfId="1357"/>
    <cellStyle name="Separador de milhares 12 3 6" xfId="1358"/>
    <cellStyle name="Separador de milhares 12 4" xfId="1359"/>
    <cellStyle name="Separador de milhares 12 4 2" xfId="1360"/>
    <cellStyle name="Separador de milhares 12 4 2 2" xfId="1361"/>
    <cellStyle name="Separador de milhares 12 4 2 2 2" xfId="1362"/>
    <cellStyle name="Separador de milhares 12 4 2 2 2 2" xfId="1363"/>
    <cellStyle name="Separador de milhares 12 4 2 2 3" xfId="1364"/>
    <cellStyle name="Separador de milhares 12 4 2 2 3 2" xfId="1365"/>
    <cellStyle name="Separador de milhares 12 4 2 2 4" xfId="1366"/>
    <cellStyle name="Separador de milhares 12 4 2 2 5" xfId="1367"/>
    <cellStyle name="Separador de milhares 12 4 2 3" xfId="1368"/>
    <cellStyle name="Separador de milhares 12 4 2 3 2" xfId="1369"/>
    <cellStyle name="Separador de milhares 12 4 2 3 2 2" xfId="1370"/>
    <cellStyle name="Separador de milhares 12 4 2 3 3" xfId="1371"/>
    <cellStyle name="Separador de milhares 12 4 2 3 3 2" xfId="1372"/>
    <cellStyle name="Separador de milhares 12 4 2 3 4" xfId="1373"/>
    <cellStyle name="Separador de milhares 12 4 2 3 5" xfId="1374"/>
    <cellStyle name="Separador de milhares 12 4 2 4" xfId="1375"/>
    <cellStyle name="Separador de milhares 12 4 2 4 2" xfId="1376"/>
    <cellStyle name="Separador de milhares 12 4 2 5" xfId="1377"/>
    <cellStyle name="Separador de milhares 12 4 2 5 2" xfId="1378"/>
    <cellStyle name="Separador de milhares 12 4 2 6" xfId="1379"/>
    <cellStyle name="Separador de milhares 12 4 2 7" xfId="1380"/>
    <cellStyle name="Separador de milhares 12 4 3" xfId="1381"/>
    <cellStyle name="Separador de milhares 12 4 3 2" xfId="1382"/>
    <cellStyle name="Separador de milhares 12 4 3 2 2" xfId="1383"/>
    <cellStyle name="Separador de milhares 12 4 3 3" xfId="1384"/>
    <cellStyle name="Separador de milhares 12 4 3 3 2" xfId="1385"/>
    <cellStyle name="Separador de milhares 12 4 3 4" xfId="1386"/>
    <cellStyle name="Separador de milhares 12 4 3 5" xfId="1387"/>
    <cellStyle name="Separador de milhares 12 4 4" xfId="1388"/>
    <cellStyle name="Separador de milhares 12 4 4 2" xfId="1389"/>
    <cellStyle name="Separador de milhares 12 4 4 2 2" xfId="1390"/>
    <cellStyle name="Separador de milhares 12 4 4 3" xfId="1391"/>
    <cellStyle name="Separador de milhares 12 4 4 3 2" xfId="1392"/>
    <cellStyle name="Separador de milhares 12 4 4 4" xfId="1393"/>
    <cellStyle name="Separador de milhares 12 4 4 5" xfId="1394"/>
    <cellStyle name="Separador de milhares 12 4 5" xfId="1395"/>
    <cellStyle name="Separador de milhares 12 4 5 2" xfId="1396"/>
    <cellStyle name="Separador de milhares 12 4 5 3" xfId="1397"/>
    <cellStyle name="Separador de milhares 12 4 6" xfId="1398"/>
    <cellStyle name="Separador de milhares 12 4 6 2" xfId="1399"/>
    <cellStyle name="Separador de milhares 12 4 7" xfId="1400"/>
    <cellStyle name="Separador de milhares 12 4 8" xfId="1401"/>
    <cellStyle name="Separador de milhares 12 5" xfId="1402"/>
    <cellStyle name="Separador de milhares 12 5 2" xfId="1403"/>
    <cellStyle name="Separador de milhares 12 5 2 2" xfId="1404"/>
    <cellStyle name="Separador de milhares 12 5 2 3" xfId="1405"/>
    <cellStyle name="Separador de milhares 12 5 3" xfId="1406"/>
    <cellStyle name="Separador de milhares 12 5 3 2" xfId="1407"/>
    <cellStyle name="Separador de milhares 12 5 4" xfId="1408"/>
    <cellStyle name="Separador de milhares 12 5 5" xfId="1409"/>
    <cellStyle name="Separador de milhares 12 6" xfId="1410"/>
    <cellStyle name="Separador de milhares 12 6 2" xfId="1411"/>
    <cellStyle name="Separador de milhares 12 7" xfId="1412"/>
    <cellStyle name="Separador de milhares 12 7 2" xfId="1413"/>
    <cellStyle name="Separador de milhares 12 8" xfId="1414"/>
    <cellStyle name="Separador de milhares 2" xfId="1415"/>
    <cellStyle name="Separador de milhares 2 2" xfId="1416"/>
    <cellStyle name="Separador de milhares 2 2 2" xfId="1417"/>
    <cellStyle name="Separador de milhares 2 2 2 10" xfId="1418"/>
    <cellStyle name="Separador de milhares 2 2 2 11" xfId="1419"/>
    <cellStyle name="Separador de milhares 2 2 2 2" xfId="1420"/>
    <cellStyle name="Separador de milhares 2 2 2 2 2" xfId="1421"/>
    <cellStyle name="Separador de milhares 2 2 2 2 2 2" xfId="1422"/>
    <cellStyle name="Separador de milhares 2 2 2 2 2 2 2" xfId="1423"/>
    <cellStyle name="Separador de milhares 2 2 2 2 2 2 2 2" xfId="1424"/>
    <cellStyle name="Separador de milhares 2 2 2 2 2 2 3" xfId="1425"/>
    <cellStyle name="Separador de milhares 2 2 2 2 2 2 3 2" xfId="1426"/>
    <cellStyle name="Separador de milhares 2 2 2 2 2 2 4" xfId="1427"/>
    <cellStyle name="Separador de milhares 2 2 2 2 2 2 5" xfId="1428"/>
    <cellStyle name="Separador de milhares 2 2 2 2 2 3" xfId="1429"/>
    <cellStyle name="Separador de milhares 2 2 2 2 2 3 2" xfId="1430"/>
    <cellStyle name="Separador de milhares 2 2 2 2 2 3 2 2" xfId="1431"/>
    <cellStyle name="Separador de milhares 2 2 2 2 2 3 3" xfId="1432"/>
    <cellStyle name="Separador de milhares 2 2 2 2 2 3 3 2" xfId="1433"/>
    <cellStyle name="Separador de milhares 2 2 2 2 2 3 4" xfId="1434"/>
    <cellStyle name="Separador de milhares 2 2 2 2 2 3 5" xfId="1435"/>
    <cellStyle name="Separador de milhares 2 2 2 2 2 4" xfId="1436"/>
    <cellStyle name="Separador de milhares 2 2 2 2 2 4 2" xfId="1437"/>
    <cellStyle name="Separador de milhares 2 2 2 2 2 5" xfId="1438"/>
    <cellStyle name="Separador de milhares 2 2 2 2 2 5 2" xfId="1439"/>
    <cellStyle name="Separador de milhares 2 2 2 2 2 6" xfId="1440"/>
    <cellStyle name="Separador de milhares 2 2 2 2 2 7" xfId="1441"/>
    <cellStyle name="Separador de milhares 2 2 2 2 3" xfId="1442"/>
    <cellStyle name="Separador de milhares 2 2 2 2 3 2" xfId="1443"/>
    <cellStyle name="Separador de milhares 2 2 2 2 3 2 2" xfId="1444"/>
    <cellStyle name="Separador de milhares 2 2 2 2 3 3" xfId="1445"/>
    <cellStyle name="Separador de milhares 2 2 2 2 3 3 2" xfId="1446"/>
    <cellStyle name="Separador de milhares 2 2 2 2 3 4" xfId="1447"/>
    <cellStyle name="Separador de milhares 2 2 2 2 3 5" xfId="1448"/>
    <cellStyle name="Separador de milhares 2 2 2 2 4" xfId="1449"/>
    <cellStyle name="Separador de milhares 2 2 2 2 4 2" xfId="1450"/>
    <cellStyle name="Separador de milhares 2 2 2 2 4 2 2" xfId="1451"/>
    <cellStyle name="Separador de milhares 2 2 2 2 4 3" xfId="1452"/>
    <cellStyle name="Separador de milhares 2 2 2 2 4 3 2" xfId="1453"/>
    <cellStyle name="Separador de milhares 2 2 2 2 4 4" xfId="1454"/>
    <cellStyle name="Separador de milhares 2 2 2 2 4 5" xfId="1455"/>
    <cellStyle name="Separador de milhares 2 2 2 2 5" xfId="1456"/>
    <cellStyle name="Separador de milhares 2 2 2 2 5 2" xfId="1457"/>
    <cellStyle name="Separador de milhares 2 2 2 2 5 2 2" xfId="1458"/>
    <cellStyle name="Separador de milhares 2 2 2 2 5 3" xfId="1459"/>
    <cellStyle name="Separador de milhares 2 2 2 2 6" xfId="1460"/>
    <cellStyle name="Separador de milhares 2 2 2 2 6 2" xfId="1461"/>
    <cellStyle name="Separador de milhares 2 2 2 2 7" xfId="1462"/>
    <cellStyle name="Separador de milhares 2 2 2 2 8" xfId="1463"/>
    <cellStyle name="Separador de milhares 2 2 2 3" xfId="1464"/>
    <cellStyle name="Separador de milhares 2 2 2 3 2" xfId="1465"/>
    <cellStyle name="Separador de milhares 2 2 2 3 2 2" xfId="1466"/>
    <cellStyle name="Separador de milhares 2 2 2 3 2 2 2" xfId="1467"/>
    <cellStyle name="Separador de milhares 2 2 2 3 2 3" xfId="1468"/>
    <cellStyle name="Separador de milhares 2 2 2 3 2 3 2" xfId="1469"/>
    <cellStyle name="Separador de milhares 2 2 2 3 2 4" xfId="1470"/>
    <cellStyle name="Separador de milhares 2 2 2 3 2 5" xfId="1471"/>
    <cellStyle name="Separador de milhares 2 2 2 3 3" xfId="1472"/>
    <cellStyle name="Separador de milhares 2 2 2 3 3 2" xfId="1473"/>
    <cellStyle name="Separador de milhares 2 2 2 3 3 2 2" xfId="1474"/>
    <cellStyle name="Separador de milhares 2 2 2 3 3 3" xfId="1475"/>
    <cellStyle name="Separador de milhares 2 2 2 3 3 3 2" xfId="1476"/>
    <cellStyle name="Separador de milhares 2 2 2 3 3 4" xfId="1477"/>
    <cellStyle name="Separador de milhares 2 2 2 3 3 5" xfId="1478"/>
    <cellStyle name="Separador de milhares 2 2 2 3 4" xfId="1479"/>
    <cellStyle name="Separador de milhares 2 2 2 3 4 2" xfId="1480"/>
    <cellStyle name="Separador de milhares 2 2 2 3 5" xfId="1481"/>
    <cellStyle name="Separador de milhares 2 2 2 3 5 2" xfId="1482"/>
    <cellStyle name="Separador de milhares 2 2 2 3 6" xfId="1483"/>
    <cellStyle name="Separador de milhares 2 2 2 3 7" xfId="1484"/>
    <cellStyle name="Separador de milhares 2 2 2 4" xfId="1485"/>
    <cellStyle name="Separador de milhares 2 2 2 4 2" xfId="1486"/>
    <cellStyle name="Separador de milhares 2 2 2 4 2 2" xfId="1487"/>
    <cellStyle name="Separador de milhares 2 2 2 4 3" xfId="1488"/>
    <cellStyle name="Separador de milhares 2 2 2 4 3 2" xfId="1489"/>
    <cellStyle name="Separador de milhares 2 2 2 4 4" xfId="1490"/>
    <cellStyle name="Separador de milhares 2 2 2 4 5" xfId="1491"/>
    <cellStyle name="Separador de milhares 2 2 2 5" xfId="1492"/>
    <cellStyle name="Separador de milhares 2 2 2 5 2" xfId="1493"/>
    <cellStyle name="Separador de milhares 2 2 2 5 2 2" xfId="1494"/>
    <cellStyle name="Separador de milhares 2 2 2 5 3" xfId="1495"/>
    <cellStyle name="Separador de milhares 2 2 2 5 3 2" xfId="1496"/>
    <cellStyle name="Separador de milhares 2 2 2 5 4" xfId="1497"/>
    <cellStyle name="Separador de milhares 2 2 2 5 5" xfId="1498"/>
    <cellStyle name="Separador de milhares 2 2 2 6" xfId="1499"/>
    <cellStyle name="Separador de milhares 2 2 2 6 2" xfId="1500"/>
    <cellStyle name="Separador de milhares 2 2 2 6 2 2" xfId="1501"/>
    <cellStyle name="Separador de milhares 2 2 2 6 3" xfId="1502"/>
    <cellStyle name="Separador de milhares 2 2 2 6 3 2" xfId="1503"/>
    <cellStyle name="Separador de milhares 2 2 2 6 4" xfId="1504"/>
    <cellStyle name="Separador de milhares 2 2 2 7" xfId="1505"/>
    <cellStyle name="Separador de milhares 2 2 2 7 2" xfId="1506"/>
    <cellStyle name="Separador de milhares 2 2 2 7 3" xfId="1507"/>
    <cellStyle name="Separador de milhares 2 2 2 8" xfId="1508"/>
    <cellStyle name="Separador de milhares 2 2 2 8 2" xfId="1509"/>
    <cellStyle name="Separador de milhares 2 2 2 8 3" xfId="1510"/>
    <cellStyle name="Separador de milhares 2 2 2 9" xfId="1511"/>
    <cellStyle name="Separador de milhares 2 2 3" xfId="1512"/>
    <cellStyle name="Separador de milhares 2 2 3 2" xfId="1513"/>
    <cellStyle name="Separador de milhares 2 2 3 2 2" xfId="1514"/>
    <cellStyle name="Separador de milhares 2 2 3 2 2 2" xfId="1515"/>
    <cellStyle name="Separador de milhares 2 2 3 2 2 2 2" xfId="1516"/>
    <cellStyle name="Separador de milhares 2 2 3 2 2 3" xfId="1517"/>
    <cellStyle name="Separador de milhares 2 2 3 2 2 3 2" xfId="1518"/>
    <cellStyle name="Separador de milhares 2 2 3 2 2 4" xfId="1519"/>
    <cellStyle name="Separador de milhares 2 2 3 2 2 5" xfId="1520"/>
    <cellStyle name="Separador de milhares 2 2 3 2 3" xfId="1521"/>
    <cellStyle name="Separador de milhares 2 2 3 2 3 2" xfId="1522"/>
    <cellStyle name="Separador de milhares 2 2 3 2 3 2 2" xfId="1523"/>
    <cellStyle name="Separador de milhares 2 2 3 2 3 3" xfId="1524"/>
    <cellStyle name="Separador de milhares 2 2 3 2 3 3 2" xfId="1525"/>
    <cellStyle name="Separador de milhares 2 2 3 2 3 4" xfId="1526"/>
    <cellStyle name="Separador de milhares 2 2 3 2 3 5" xfId="1527"/>
    <cellStyle name="Separador de milhares 2 2 3 2 4" xfId="1528"/>
    <cellStyle name="Separador de milhares 2 2 3 2 4 2" xfId="1529"/>
    <cellStyle name="Separador de milhares 2 2 3 2 5" xfId="1530"/>
    <cellStyle name="Separador de milhares 2 2 3 2 5 2" xfId="1531"/>
    <cellStyle name="Separador de milhares 2 2 3 2 6" xfId="1532"/>
    <cellStyle name="Separador de milhares 2 2 3 2 7" xfId="1533"/>
    <cellStyle name="Separador de milhares 2 2 3 3" xfId="1534"/>
    <cellStyle name="Separador de milhares 2 2 3 3 2" xfId="1535"/>
    <cellStyle name="Separador de milhares 2 2 3 3 2 2" xfId="1536"/>
    <cellStyle name="Separador de milhares 2 2 3 3 3" xfId="1537"/>
    <cellStyle name="Separador de milhares 2 2 3 3 3 2" xfId="1538"/>
    <cellStyle name="Separador de milhares 2 2 3 3 4" xfId="1539"/>
    <cellStyle name="Separador de milhares 2 2 3 3 5" xfId="1540"/>
    <cellStyle name="Separador de milhares 2 2 3 4" xfId="1541"/>
    <cellStyle name="Separador de milhares 2 2 3 4 2" xfId="1542"/>
    <cellStyle name="Separador de milhares 2 2 3 4 2 2" xfId="1543"/>
    <cellStyle name="Separador de milhares 2 2 3 4 3" xfId="1544"/>
    <cellStyle name="Separador de milhares 2 2 3 4 3 2" xfId="1545"/>
    <cellStyle name="Separador de milhares 2 2 3 4 4" xfId="1546"/>
    <cellStyle name="Separador de milhares 2 2 3 4 5" xfId="1547"/>
    <cellStyle name="Separador de milhares 2 2 3 5" xfId="1548"/>
    <cellStyle name="Separador de milhares 2 2 3 5 2" xfId="1549"/>
    <cellStyle name="Separador de milhares 2 2 3 6" xfId="1550"/>
    <cellStyle name="Separador de milhares 2 2 3 6 2" xfId="1551"/>
    <cellStyle name="Separador de milhares 2 2 3 7" xfId="1552"/>
    <cellStyle name="Separador de milhares 2 2 3 8" xfId="1553"/>
    <cellStyle name="Separador de milhares 2 2 4" xfId="1554"/>
    <cellStyle name="Separador de milhares 2 2 4 2" xfId="1555"/>
    <cellStyle name="Separador de milhares 2 2 5" xfId="1556"/>
    <cellStyle name="Separador de milhares 2 2 5 2" xfId="1557"/>
    <cellStyle name="Separador de milhares 2 2 6" xfId="1558"/>
    <cellStyle name="Separador de milhares 2 3" xfId="1559"/>
    <cellStyle name="Separador de milhares 2 3 10" xfId="1560"/>
    <cellStyle name="Separador de milhares 2 3 2" xfId="1561"/>
    <cellStyle name="Separador de milhares 2 3 2 2" xfId="1562"/>
    <cellStyle name="Separador de milhares 2 3 2 2 2" xfId="1563"/>
    <cellStyle name="Separador de milhares 2 3 2 2 2 2" xfId="1564"/>
    <cellStyle name="Separador de milhares 2 3 2 2 2 2 2" xfId="1565"/>
    <cellStyle name="Separador de milhares 2 3 2 2 2 3" xfId="1566"/>
    <cellStyle name="Separador de milhares 2 3 2 2 2 3 2" xfId="1567"/>
    <cellStyle name="Separador de milhares 2 3 2 2 2 4" xfId="1568"/>
    <cellStyle name="Separador de milhares 2 3 2 2 2 5" xfId="1569"/>
    <cellStyle name="Separador de milhares 2 3 2 2 3" xfId="1570"/>
    <cellStyle name="Separador de milhares 2 3 2 2 3 2" xfId="1571"/>
    <cellStyle name="Separador de milhares 2 3 2 2 4" xfId="1572"/>
    <cellStyle name="Separador de milhares 2 3 2 2 4 2" xfId="1573"/>
    <cellStyle name="Separador de milhares 2 3 2 2 5" xfId="1574"/>
    <cellStyle name="Separador de milhares 2 3 2 2 6" xfId="1575"/>
    <cellStyle name="Separador de milhares 2 3 2 3" xfId="1576"/>
    <cellStyle name="Separador de milhares 2 3 2 3 2" xfId="1577"/>
    <cellStyle name="Separador de milhares 2 3 2 3 2 2" xfId="1578"/>
    <cellStyle name="Separador de milhares 2 3 2 3 2 2 2" xfId="1579"/>
    <cellStyle name="Separador de milhares 2 3 2 3 2 3" xfId="1580"/>
    <cellStyle name="Separador de milhares 2 3 2 3 2 3 2" xfId="1581"/>
    <cellStyle name="Separador de milhares 2 3 2 3 2 4" xfId="1582"/>
    <cellStyle name="Separador de milhares 2 3 2 3 2 5" xfId="1583"/>
    <cellStyle name="Separador de milhares 2 3 2 3 3" xfId="1584"/>
    <cellStyle name="Separador de milhares 2 3 2 3 3 2" xfId="1585"/>
    <cellStyle name="Separador de milhares 2 3 2 3 3 2 2" xfId="1586"/>
    <cellStyle name="Separador de milhares 2 3 2 3 3 3" xfId="1587"/>
    <cellStyle name="Separador de milhares 2 3 2 3 3 3 2" xfId="1588"/>
    <cellStyle name="Separador de milhares 2 3 2 3 3 4" xfId="1589"/>
    <cellStyle name="Separador de milhares 2 3 2 3 3 5" xfId="1590"/>
    <cellStyle name="Separador de milhares 2 3 2 3 4" xfId="1591"/>
    <cellStyle name="Separador de milhares 2 3 2 3 4 2" xfId="1592"/>
    <cellStyle name="Separador de milhares 2 3 2 3 5" xfId="1593"/>
    <cellStyle name="Separador de milhares 2 3 2 3 5 2" xfId="1594"/>
    <cellStyle name="Separador de milhares 2 3 2 3 6" xfId="1595"/>
    <cellStyle name="Separador de milhares 2 3 2 3 7" xfId="1596"/>
    <cellStyle name="Separador de milhares 2 3 2 4" xfId="1597"/>
    <cellStyle name="Separador de milhares 2 3 2 4 2" xfId="1598"/>
    <cellStyle name="Separador de milhares 2 3 2 4 2 2" xfId="1599"/>
    <cellStyle name="Separador de milhares 2 3 2 4 3" xfId="1600"/>
    <cellStyle name="Separador de milhares 2 3 2 4 3 2" xfId="1601"/>
    <cellStyle name="Separador de milhares 2 3 2 4 4" xfId="1602"/>
    <cellStyle name="Separador de milhares 2 3 2 4 5" xfId="1603"/>
    <cellStyle name="Separador de milhares 2 3 2 5" xfId="1604"/>
    <cellStyle name="Separador de milhares 2 3 2 5 2" xfId="1605"/>
    <cellStyle name="Separador de milhares 2 3 2 6" xfId="1606"/>
    <cellStyle name="Separador de milhares 2 3 2 6 2" xfId="1607"/>
    <cellStyle name="Separador de milhares 2 3 2 7" xfId="1608"/>
    <cellStyle name="Separador de milhares 2 3 3" xfId="1609"/>
    <cellStyle name="Separador de milhares 2 3 3 2" xfId="1610"/>
    <cellStyle name="Separador de milhares 2 3 3 2 2" xfId="1611"/>
    <cellStyle name="Separador de milhares 2 3 3 2 2 2" xfId="1612"/>
    <cellStyle name="Separador de milhares 2 3 3 2 2 2 2" xfId="1613"/>
    <cellStyle name="Separador de milhares 2 3 3 2 2 3" xfId="1614"/>
    <cellStyle name="Separador de milhares 2 3 3 2 2 3 2" xfId="1615"/>
    <cellStyle name="Separador de milhares 2 3 3 2 2 4" xfId="1616"/>
    <cellStyle name="Separador de milhares 2 3 3 2 2 5" xfId="1617"/>
    <cellStyle name="Separador de milhares 2 3 3 2 3" xfId="1618"/>
    <cellStyle name="Separador de milhares 2 3 3 2 3 2" xfId="1619"/>
    <cellStyle name="Separador de milhares 2 3 3 2 4" xfId="1620"/>
    <cellStyle name="Separador de milhares 2 3 3 2 4 2" xfId="1621"/>
    <cellStyle name="Separador de milhares 2 3 3 2 5" xfId="1622"/>
    <cellStyle name="Separador de milhares 2 3 3 2 6" xfId="1623"/>
    <cellStyle name="Separador de milhares 2 3 3 3" xfId="1624"/>
    <cellStyle name="Separador de milhares 2 3 3 3 2" xfId="1625"/>
    <cellStyle name="Separador de milhares 2 3 3 4" xfId="1626"/>
    <cellStyle name="Separador de milhares 2 3 3 4 2" xfId="1627"/>
    <cellStyle name="Separador de milhares 2 3 3 5" xfId="1628"/>
    <cellStyle name="Separador de milhares 2 3 4" xfId="1629"/>
    <cellStyle name="Separador de milhares 2 3 4 2" xfId="1630"/>
    <cellStyle name="Separador de milhares 2 3 4 2 2" xfId="1631"/>
    <cellStyle name="Separador de milhares 2 3 4 2 2 2" xfId="1632"/>
    <cellStyle name="Separador de milhares 2 3 4 2 3" xfId="1633"/>
    <cellStyle name="Separador de milhares 2 3 4 2 3 2" xfId="1634"/>
    <cellStyle name="Separador de milhares 2 3 4 2 4" xfId="1635"/>
    <cellStyle name="Separador de milhares 2 3 4 2 5" xfId="1636"/>
    <cellStyle name="Separador de milhares 2 3 4 3" xfId="1637"/>
    <cellStyle name="Separador de milhares 2 3 4 3 2" xfId="1638"/>
    <cellStyle name="Separador de milhares 2 3 4 3 2 2" xfId="1639"/>
    <cellStyle name="Separador de milhares 2 3 4 3 3" xfId="1640"/>
    <cellStyle name="Separador de milhares 2 3 4 3 3 2" xfId="1641"/>
    <cellStyle name="Separador de milhares 2 3 4 3 4" xfId="1642"/>
    <cellStyle name="Separador de milhares 2 3 4 3 5" xfId="1643"/>
    <cellStyle name="Separador de milhares 2 3 4 4" xfId="1644"/>
    <cellStyle name="Separador de milhares 2 3 4 4 2" xfId="1645"/>
    <cellStyle name="Separador de milhares 2 3 4 5" xfId="1646"/>
    <cellStyle name="Separador de milhares 2 3 4 5 2" xfId="1647"/>
    <cellStyle name="Separador de milhares 2 3 4 6" xfId="1648"/>
    <cellStyle name="Separador de milhares 2 3 4 7" xfId="1649"/>
    <cellStyle name="Separador de milhares 2 3 5" xfId="1650"/>
    <cellStyle name="Separador de milhares 2 3 5 2" xfId="1651"/>
    <cellStyle name="Separador de milhares 2 3 5 2 2" xfId="1652"/>
    <cellStyle name="Separador de milhares 2 3 5 3" xfId="1653"/>
    <cellStyle name="Separador de milhares 2 3 5 3 2" xfId="1654"/>
    <cellStyle name="Separador de milhares 2 3 5 4" xfId="1655"/>
    <cellStyle name="Separador de milhares 2 3 5 5" xfId="1656"/>
    <cellStyle name="Separador de milhares 2 3 6" xfId="1657"/>
    <cellStyle name="Separador de milhares 2 3 6 2" xfId="1658"/>
    <cellStyle name="Separador de milhares 2 3 6 2 2" xfId="1659"/>
    <cellStyle name="Separador de milhares 2 3 6 3" xfId="1660"/>
    <cellStyle name="Separador de milhares 2 3 6 3 2" xfId="1661"/>
    <cellStyle name="Separador de milhares 2 3 6 4" xfId="1662"/>
    <cellStyle name="Separador de milhares 2 3 6 5" xfId="1663"/>
    <cellStyle name="Separador de milhares 2 3 7" xfId="1664"/>
    <cellStyle name="Separador de milhares 2 3 7 2" xfId="1665"/>
    <cellStyle name="Separador de milhares 2 3 8" xfId="1666"/>
    <cellStyle name="Separador de milhares 2 3 8 2" xfId="1667"/>
    <cellStyle name="Separador de milhares 2 3 9" xfId="1668"/>
    <cellStyle name="Separador de milhares 2 4" xfId="1669"/>
    <cellStyle name="Separador de milhares 2 4 2" xfId="1670"/>
    <cellStyle name="Separador de milhares 2 4 2 2" xfId="1671"/>
    <cellStyle name="Separador de milhares 2 4 2 2 2" xfId="1672"/>
    <cellStyle name="Separador de milhares 2 4 2 2 2 2" xfId="1673"/>
    <cellStyle name="Separador de milhares 2 4 2 2 3" xfId="1674"/>
    <cellStyle name="Separador de milhares 2 4 2 2 3 2" xfId="1675"/>
    <cellStyle name="Separador de milhares 2 4 2 2 4" xfId="1676"/>
    <cellStyle name="Separador de milhares 2 4 2 2 5" xfId="1677"/>
    <cellStyle name="Separador de milhares 2 4 2 3" xfId="1678"/>
    <cellStyle name="Separador de milhares 2 4 2 3 2" xfId="1679"/>
    <cellStyle name="Separador de milhares 2 4 2 4" xfId="1680"/>
    <cellStyle name="Separador de milhares 2 4 2 4 2" xfId="1681"/>
    <cellStyle name="Separador de milhares 2 4 2 5" xfId="1682"/>
    <cellStyle name="Separador de milhares 2 4 2 6" xfId="1683"/>
    <cellStyle name="Separador de milhares 2 4 3" xfId="1684"/>
    <cellStyle name="Separador de milhares 2 4 3 2" xfId="1685"/>
    <cellStyle name="Separador de milhares 2 4 4" xfId="1686"/>
    <cellStyle name="Separador de milhares 2 4 4 2" xfId="1687"/>
    <cellStyle name="Separador de milhares 2 4 5" xfId="1688"/>
    <cellStyle name="Separador de milhares 2 5" xfId="1689"/>
    <cellStyle name="Separador de milhares 2 5 2" xfId="1690"/>
    <cellStyle name="Separador de milhares 2 5 2 2" xfId="1691"/>
    <cellStyle name="Separador de milhares 2 5 3" xfId="1692"/>
    <cellStyle name="Separador de milhares 2 5 3 2" xfId="1693"/>
    <cellStyle name="Separador de milhares 2 5 4" xfId="1694"/>
    <cellStyle name="Separador de milhares 2 5 5" xfId="1695"/>
    <cellStyle name="Separador de milhares 2 6" xfId="1696"/>
    <cellStyle name="Separador de milhares 2 6 2" xfId="1697"/>
    <cellStyle name="Separador de milhares 2 7" xfId="1698"/>
    <cellStyle name="Separador de milhares 2 7 2" xfId="1699"/>
    <cellStyle name="Separador de milhares 2 8" xfId="1700"/>
    <cellStyle name="Separador de milhares 3" xfId="1701"/>
    <cellStyle name="Separador de milhares 3 2" xfId="1702"/>
    <cellStyle name="Separador de milhares 3 2 10" xfId="1703"/>
    <cellStyle name="Separador de milhares 3 2 2" xfId="1704"/>
    <cellStyle name="Separador de milhares 3 2 2 2" xfId="1705"/>
    <cellStyle name="Separador de milhares 3 2 2 2 2" xfId="1706"/>
    <cellStyle name="Separador de milhares 3 2 2 2 2 2" xfId="1707"/>
    <cellStyle name="Separador de milhares 3 2 2 2 2 2 2" xfId="1708"/>
    <cellStyle name="Separador de milhares 3 2 2 2 2 3" xfId="1709"/>
    <cellStyle name="Separador de milhares 3 2 2 2 2 3 2" xfId="1710"/>
    <cellStyle name="Separador de milhares 3 2 2 2 2 4" xfId="1711"/>
    <cellStyle name="Separador de milhares 3 2 2 2 2 5" xfId="1712"/>
    <cellStyle name="Separador de milhares 3 2 2 2 3" xfId="1713"/>
    <cellStyle name="Separador de milhares 3 2 2 2 3 2" xfId="1714"/>
    <cellStyle name="Separador de milhares 3 2 2 2 3 2 2" xfId="1715"/>
    <cellStyle name="Separador de milhares 3 2 2 2 3 3" xfId="1716"/>
    <cellStyle name="Separador de milhares 3 2 2 2 3 3 2" xfId="1717"/>
    <cellStyle name="Separador de milhares 3 2 2 2 3 4" xfId="1718"/>
    <cellStyle name="Separador de milhares 3 2 2 2 3 5" xfId="1719"/>
    <cellStyle name="Separador de milhares 3 2 2 2 4" xfId="1720"/>
    <cellStyle name="Separador de milhares 3 2 2 2 4 2" xfId="1721"/>
    <cellStyle name="Separador de milhares 3 2 2 2 5" xfId="1722"/>
    <cellStyle name="Separador de milhares 3 2 2 2 5 2" xfId="1723"/>
    <cellStyle name="Separador de milhares 3 2 2 2 6" xfId="1724"/>
    <cellStyle name="Separador de milhares 3 2 2 2 7" xfId="1725"/>
    <cellStyle name="Separador de milhares 3 2 2 3" xfId="1726"/>
    <cellStyle name="Separador de milhares 3 2 2 3 2" xfId="1727"/>
    <cellStyle name="Separador de milhares 3 2 2 3 2 2" xfId="1728"/>
    <cellStyle name="Separador de milhares 3 2 2 3 3" xfId="1729"/>
    <cellStyle name="Separador de milhares 3 2 2 3 3 2" xfId="1730"/>
    <cellStyle name="Separador de milhares 3 2 2 3 4" xfId="1731"/>
    <cellStyle name="Separador de milhares 3 2 2 3 5" xfId="1732"/>
    <cellStyle name="Separador de milhares 3 2 2 4" xfId="1733"/>
    <cellStyle name="Separador de milhares 3 2 2 4 2" xfId="1734"/>
    <cellStyle name="Separador de milhares 3 2 2 4 2 2" xfId="1735"/>
    <cellStyle name="Separador de milhares 3 2 2 4 3" xfId="1736"/>
    <cellStyle name="Separador de milhares 3 2 2 4 3 2" xfId="1737"/>
    <cellStyle name="Separador de milhares 3 2 2 4 4" xfId="1738"/>
    <cellStyle name="Separador de milhares 3 2 2 4 5" xfId="1739"/>
    <cellStyle name="Separador de milhares 3 2 2 5" xfId="1740"/>
    <cellStyle name="Separador de milhares 3 2 2 5 2" xfId="1741"/>
    <cellStyle name="Separador de milhares 3 2 2 6" xfId="1742"/>
    <cellStyle name="Separador de milhares 3 2 2 6 2" xfId="1743"/>
    <cellStyle name="Separador de milhares 3 2 2 7" xfId="1744"/>
    <cellStyle name="Separador de milhares 3 2 2 8" xfId="1745"/>
    <cellStyle name="Separador de milhares 3 2 3" xfId="1746"/>
    <cellStyle name="Separador de milhares 3 2 3 2" xfId="1747"/>
    <cellStyle name="Separador de milhares 3 2 3 2 2" xfId="1748"/>
    <cellStyle name="Separador de milhares 3 2 3 2 2 2" xfId="1749"/>
    <cellStyle name="Separador de milhares 3 2 3 2 3" xfId="1750"/>
    <cellStyle name="Separador de milhares 3 2 3 2 3 2" xfId="1751"/>
    <cellStyle name="Separador de milhares 3 2 3 2 4" xfId="1752"/>
    <cellStyle name="Separador de milhares 3 2 3 2 5" xfId="1753"/>
    <cellStyle name="Separador de milhares 3 2 3 3" xfId="1754"/>
    <cellStyle name="Separador de milhares 3 2 3 3 2" xfId="1755"/>
    <cellStyle name="Separador de milhares 3 2 3 3 2 2" xfId="1756"/>
    <cellStyle name="Separador de milhares 3 2 3 3 3" xfId="1757"/>
    <cellStyle name="Separador de milhares 3 2 3 3 3 2" xfId="1758"/>
    <cellStyle name="Separador de milhares 3 2 3 3 4" xfId="1759"/>
    <cellStyle name="Separador de milhares 3 2 3 3 5" xfId="1760"/>
    <cellStyle name="Separador de milhares 3 2 3 4" xfId="1761"/>
    <cellStyle name="Separador de milhares 3 2 3 4 2" xfId="1762"/>
    <cellStyle name="Separador de milhares 3 2 3 5" xfId="1763"/>
    <cellStyle name="Separador de milhares 3 2 3 5 2" xfId="1764"/>
    <cellStyle name="Separador de milhares 3 2 3 6" xfId="1765"/>
    <cellStyle name="Separador de milhares 3 2 3 7" xfId="1766"/>
    <cellStyle name="Separador de milhares 3 2 4" xfId="1767"/>
    <cellStyle name="Separador de milhares 3 2 4 2" xfId="1768"/>
    <cellStyle name="Separador de milhares 3 2 4 2 2" xfId="1769"/>
    <cellStyle name="Separador de milhares 3 2 4 3" xfId="1770"/>
    <cellStyle name="Separador de milhares 3 2 4 3 2" xfId="1771"/>
    <cellStyle name="Separador de milhares 3 2 4 4" xfId="1772"/>
    <cellStyle name="Separador de milhares 3 2 4 5" xfId="1773"/>
    <cellStyle name="Separador de milhares 3 2 5" xfId="1774"/>
    <cellStyle name="Separador de milhares 3 2 5 2" xfId="1775"/>
    <cellStyle name="Separador de milhares 3 2 5 2 2" xfId="1776"/>
    <cellStyle name="Separador de milhares 3 2 5 3" xfId="1777"/>
    <cellStyle name="Separador de milhares 3 2 5 3 2" xfId="1778"/>
    <cellStyle name="Separador de milhares 3 2 5 4" xfId="1779"/>
    <cellStyle name="Separador de milhares 3 2 5 5" xfId="1780"/>
    <cellStyle name="Separador de milhares 3 2 6" xfId="1781"/>
    <cellStyle name="Separador de milhares 3 2 6 2" xfId="1782"/>
    <cellStyle name="Separador de milhares 3 2 6 2 2" xfId="1783"/>
    <cellStyle name="Separador de milhares 3 2 6 3" xfId="1784"/>
    <cellStyle name="Separador de milhares 3 2 6 3 2" xfId="1785"/>
    <cellStyle name="Separador de milhares 3 2 6 4" xfId="1786"/>
    <cellStyle name="Separador de milhares 3 2 7" xfId="1787"/>
    <cellStyle name="Separador de milhares 3 2 7 2" xfId="1788"/>
    <cellStyle name="Separador de milhares 3 2 7 3" xfId="1789"/>
    <cellStyle name="Separador de milhares 3 2 8" xfId="1790"/>
    <cellStyle name="Separador de milhares 3 2 8 2" xfId="1791"/>
    <cellStyle name="Separador de milhares 3 2 9" xfId="1792"/>
    <cellStyle name="Separador de milhares 3 3" xfId="1793"/>
    <cellStyle name="Separador de milhares 3 3 2" xfId="1794"/>
    <cellStyle name="Separador de milhares 3 4" xfId="1795"/>
    <cellStyle name="Separador de milhares 3 4 2" xfId="1796"/>
    <cellStyle name="Separador de milhares 3 5" xfId="1797"/>
    <cellStyle name="Separador de milhares 4" xfId="1798"/>
    <cellStyle name="Separador de milhares 4 2" xfId="1799"/>
    <cellStyle name="Separador de milhares 4 2 2" xfId="1800"/>
    <cellStyle name="Separador de milhares 4 2 2 2" xfId="1801"/>
    <cellStyle name="Separador de milhares 4 2 2 2 2" xfId="1802"/>
    <cellStyle name="Separador de milhares 4 2 2 2 2 2" xfId="1803"/>
    <cellStyle name="Separador de milhares 4 2 2 2 2 2 2" xfId="1804"/>
    <cellStyle name="Separador de milhares 4 2 2 2 2 3" xfId="1805"/>
    <cellStyle name="Separador de milhares 4 2 2 2 2 3 2" xfId="1806"/>
    <cellStyle name="Separador de milhares 4 2 2 2 2 4" xfId="1807"/>
    <cellStyle name="Separador de milhares 4 2 2 2 2 5" xfId="1808"/>
    <cellStyle name="Separador de milhares 4 2 2 2 3" xfId="1809"/>
    <cellStyle name="Separador de milhares 4 2 2 2 3 2" xfId="1810"/>
    <cellStyle name="Separador de milhares 4 2 2 2 3 2 2" xfId="1811"/>
    <cellStyle name="Separador de milhares 4 2 2 2 3 3" xfId="1812"/>
    <cellStyle name="Separador de milhares 4 2 2 2 3 3 2" xfId="1813"/>
    <cellStyle name="Separador de milhares 4 2 2 2 3 4" xfId="1814"/>
    <cellStyle name="Separador de milhares 4 2 2 2 3 5" xfId="1815"/>
    <cellStyle name="Separador de milhares 4 2 2 2 4" xfId="1816"/>
    <cellStyle name="Separador de milhares 4 2 2 2 4 2" xfId="1817"/>
    <cellStyle name="Separador de milhares 4 2 2 2 5" xfId="1818"/>
    <cellStyle name="Separador de milhares 4 2 2 2 5 2" xfId="1819"/>
    <cellStyle name="Separador de milhares 4 2 2 2 6" xfId="1820"/>
    <cellStyle name="Separador de milhares 4 2 2 2 7" xfId="1821"/>
    <cellStyle name="Separador de milhares 4 2 2 3" xfId="1822"/>
    <cellStyle name="Separador de milhares 4 2 2 3 2" xfId="1823"/>
    <cellStyle name="Separador de milhares 4 2 2 3 2 2" xfId="1824"/>
    <cellStyle name="Separador de milhares 4 2 2 3 3" xfId="1825"/>
    <cellStyle name="Separador de milhares 4 2 2 3 3 2" xfId="1826"/>
    <cellStyle name="Separador de milhares 4 2 2 3 4" xfId="1827"/>
    <cellStyle name="Separador de milhares 4 2 2 3 5" xfId="1828"/>
    <cellStyle name="Separador de milhares 4 2 2 4" xfId="1829"/>
    <cellStyle name="Separador de milhares 4 2 2 4 2" xfId="1830"/>
    <cellStyle name="Separador de milhares 4 2 2 4 2 2" xfId="1831"/>
    <cellStyle name="Separador de milhares 4 2 2 4 3" xfId="1832"/>
    <cellStyle name="Separador de milhares 4 2 2 4 3 2" xfId="1833"/>
    <cellStyle name="Separador de milhares 4 2 2 4 4" xfId="1834"/>
    <cellStyle name="Separador de milhares 4 2 2 4 5" xfId="1835"/>
    <cellStyle name="Separador de milhares 4 2 2 5" xfId="1836"/>
    <cellStyle name="Separador de milhares 4 2 2 5 2" xfId="1837"/>
    <cellStyle name="Separador de milhares 4 2 2 6" xfId="1838"/>
    <cellStyle name="Separador de milhares 4 2 2 6 2" xfId="1839"/>
    <cellStyle name="Separador de milhares 4 2 2 7" xfId="1840"/>
    <cellStyle name="Separador de milhares 4 2 2 8" xfId="1841"/>
    <cellStyle name="Separador de milhares 4 2 3" xfId="1842"/>
    <cellStyle name="Separador de milhares 4 2 3 2" xfId="1843"/>
    <cellStyle name="Separador de milhares 4 2 3 2 2" xfId="1844"/>
    <cellStyle name="Separador de milhares 4 2 3 2 2 2" xfId="1845"/>
    <cellStyle name="Separador de milhares 4 2 3 2 3" xfId="1846"/>
    <cellStyle name="Separador de milhares 4 2 3 2 3 2" xfId="1847"/>
    <cellStyle name="Separador de milhares 4 2 3 2 4" xfId="1848"/>
    <cellStyle name="Separador de milhares 4 2 3 2 5" xfId="1849"/>
    <cellStyle name="Separador de milhares 4 2 3 3" xfId="1850"/>
    <cellStyle name="Separador de milhares 4 2 3 3 2" xfId="1851"/>
    <cellStyle name="Separador de milhares 4 2 3 3 2 2" xfId="1852"/>
    <cellStyle name="Separador de milhares 4 2 3 3 3" xfId="1853"/>
    <cellStyle name="Separador de milhares 4 2 3 3 3 2" xfId="1854"/>
    <cellStyle name="Separador de milhares 4 2 3 3 4" xfId="1855"/>
    <cellStyle name="Separador de milhares 4 2 3 3 5" xfId="1856"/>
    <cellStyle name="Separador de milhares 4 2 3 4" xfId="1857"/>
    <cellStyle name="Separador de milhares 4 2 3 4 2" xfId="1858"/>
    <cellStyle name="Separador de milhares 4 2 3 5" xfId="1859"/>
    <cellStyle name="Separador de milhares 4 2 3 5 2" xfId="1860"/>
    <cellStyle name="Separador de milhares 4 2 3 6" xfId="1861"/>
    <cellStyle name="Separador de milhares 4 2 3 7" xfId="1862"/>
    <cellStyle name="Separador de milhares 4 2 4" xfId="1863"/>
    <cellStyle name="Separador de milhares 4 2 4 2" xfId="1864"/>
    <cellStyle name="Separador de milhares 4 2 4 2 2" xfId="1865"/>
    <cellStyle name="Separador de milhares 4 2 4 3" xfId="1866"/>
    <cellStyle name="Separador de milhares 4 2 4 3 2" xfId="1867"/>
    <cellStyle name="Separador de milhares 4 2 4 4" xfId="1868"/>
    <cellStyle name="Separador de milhares 4 2 4 5" xfId="1869"/>
    <cellStyle name="Separador de milhares 4 2 5" xfId="1870"/>
    <cellStyle name="Separador de milhares 4 2 5 2" xfId="1871"/>
    <cellStyle name="Separador de milhares 4 2 5 2 2" xfId="1872"/>
    <cellStyle name="Separador de milhares 4 2 5 3" xfId="1873"/>
    <cellStyle name="Separador de milhares 4 2 5 3 2" xfId="1874"/>
    <cellStyle name="Separador de milhares 4 2 5 4" xfId="1875"/>
    <cellStyle name="Separador de milhares 4 2 5 5" xfId="1876"/>
    <cellStyle name="Separador de milhares 4 2 6" xfId="1877"/>
    <cellStyle name="Separador de milhares 4 2 6 2" xfId="1878"/>
    <cellStyle name="Separador de milhares 4 2 7" xfId="1879"/>
    <cellStyle name="Separador de milhares 4 2 7 2" xfId="1880"/>
    <cellStyle name="Separador de milhares 4 2 8" xfId="1881"/>
    <cellStyle name="Separador de milhares 4 2 9" xfId="1882"/>
    <cellStyle name="Separador de milhares 4 3" xfId="1883"/>
    <cellStyle name="Separador de milhares 4 3 2" xfId="1884"/>
    <cellStyle name="Separador de milhares 4 4" xfId="1885"/>
    <cellStyle name="Separador de milhares 4 4 2" xfId="1886"/>
    <cellStyle name="Separador de milhares 4 5" xfId="1887"/>
    <cellStyle name="Separador de milhares 5" xfId="1888"/>
    <cellStyle name="Separador de milhares 5 2" xfId="1889"/>
    <cellStyle name="Separador de milhares 5 2 2" xfId="1890"/>
    <cellStyle name="Separador de milhares 5 2 2 2" xfId="1891"/>
    <cellStyle name="Separador de milhares 5 2 2 2 2" xfId="1892"/>
    <cellStyle name="Separador de milhares 5 2 2 2 2 2" xfId="1893"/>
    <cellStyle name="Separador de milhares 5 2 2 2 2 2 2" xfId="1894"/>
    <cellStyle name="Separador de milhares 5 2 2 2 2 3" xfId="1895"/>
    <cellStyle name="Separador de milhares 5 2 2 2 2 3 2" xfId="1896"/>
    <cellStyle name="Separador de milhares 5 2 2 2 2 4" xfId="1897"/>
    <cellStyle name="Separador de milhares 5 2 2 2 2 5" xfId="1898"/>
    <cellStyle name="Separador de milhares 5 2 2 2 3" xfId="1899"/>
    <cellStyle name="Separador de milhares 5 2 2 2 3 2" xfId="1900"/>
    <cellStyle name="Separador de milhares 5 2 2 2 3 2 2" xfId="1901"/>
    <cellStyle name="Separador de milhares 5 2 2 2 3 3" xfId="1902"/>
    <cellStyle name="Separador de milhares 5 2 2 2 3 3 2" xfId="1903"/>
    <cellStyle name="Separador de milhares 5 2 2 2 3 4" xfId="1904"/>
    <cellStyle name="Separador de milhares 5 2 2 2 3 5" xfId="1905"/>
    <cellStyle name="Separador de milhares 5 2 2 2 4" xfId="1906"/>
    <cellStyle name="Separador de milhares 5 2 2 2 4 2" xfId="1907"/>
    <cellStyle name="Separador de milhares 5 2 2 2 5" xfId="1908"/>
    <cellStyle name="Separador de milhares 5 2 2 2 5 2" xfId="1909"/>
    <cellStyle name="Separador de milhares 5 2 2 2 6" xfId="1910"/>
    <cellStyle name="Separador de milhares 5 2 2 2 7" xfId="1911"/>
    <cellStyle name="Separador de milhares 5 2 2 3" xfId="1912"/>
    <cellStyle name="Separador de milhares 5 2 2 3 2" xfId="1913"/>
    <cellStyle name="Separador de milhares 5 2 2 3 2 2" xfId="1914"/>
    <cellStyle name="Separador de milhares 5 2 2 3 3" xfId="1915"/>
    <cellStyle name="Separador de milhares 5 2 2 3 3 2" xfId="1916"/>
    <cellStyle name="Separador de milhares 5 2 2 3 4" xfId="1917"/>
    <cellStyle name="Separador de milhares 5 2 2 3 5" xfId="1918"/>
    <cellStyle name="Separador de milhares 5 2 2 4" xfId="1919"/>
    <cellStyle name="Separador de milhares 5 2 2 4 2" xfId="1920"/>
    <cellStyle name="Separador de milhares 5 2 2 4 2 2" xfId="1921"/>
    <cellStyle name="Separador de milhares 5 2 2 4 3" xfId="1922"/>
    <cellStyle name="Separador de milhares 5 2 2 4 3 2" xfId="1923"/>
    <cellStyle name="Separador de milhares 5 2 2 4 4" xfId="1924"/>
    <cellStyle name="Separador de milhares 5 2 2 4 5" xfId="1925"/>
    <cellStyle name="Separador de milhares 5 2 2 5" xfId="1926"/>
    <cellStyle name="Separador de milhares 5 2 2 5 2" xfId="1927"/>
    <cellStyle name="Separador de milhares 5 2 2 6" xfId="1928"/>
    <cellStyle name="Separador de milhares 5 2 2 6 2" xfId="1929"/>
    <cellStyle name="Separador de milhares 5 2 2 7" xfId="1930"/>
    <cellStyle name="Separador de milhares 5 2 2 8" xfId="1931"/>
    <cellStyle name="Separador de milhares 5 2 3" xfId="1932"/>
    <cellStyle name="Separador de milhares 5 2 3 2" xfId="1933"/>
    <cellStyle name="Separador de milhares 5 2 3 2 2" xfId="1934"/>
    <cellStyle name="Separador de milhares 5 2 3 2 2 2" xfId="1935"/>
    <cellStyle name="Separador de milhares 5 2 3 2 3" xfId="1936"/>
    <cellStyle name="Separador de milhares 5 2 3 2 3 2" xfId="1937"/>
    <cellStyle name="Separador de milhares 5 2 3 2 4" xfId="1938"/>
    <cellStyle name="Separador de milhares 5 2 3 2 5" xfId="1939"/>
    <cellStyle name="Separador de milhares 5 2 3 3" xfId="1940"/>
    <cellStyle name="Separador de milhares 5 2 3 3 2" xfId="1941"/>
    <cellStyle name="Separador de milhares 5 2 3 3 2 2" xfId="1942"/>
    <cellStyle name="Separador de milhares 5 2 3 3 3" xfId="1943"/>
    <cellStyle name="Separador de milhares 5 2 3 3 3 2" xfId="1944"/>
    <cellStyle name="Separador de milhares 5 2 3 3 4" xfId="1945"/>
    <cellStyle name="Separador de milhares 5 2 3 3 5" xfId="1946"/>
    <cellStyle name="Separador de milhares 5 2 3 4" xfId="1947"/>
    <cellStyle name="Separador de milhares 5 2 3 4 2" xfId="1948"/>
    <cellStyle name="Separador de milhares 5 2 3 5" xfId="1949"/>
    <cellStyle name="Separador de milhares 5 2 3 5 2" xfId="1950"/>
    <cellStyle name="Separador de milhares 5 2 3 6" xfId="1951"/>
    <cellStyle name="Separador de milhares 5 2 3 7" xfId="1952"/>
    <cellStyle name="Separador de milhares 5 2 4" xfId="1953"/>
    <cellStyle name="Separador de milhares 5 2 4 2" xfId="1954"/>
    <cellStyle name="Separador de milhares 5 2 4 2 2" xfId="1955"/>
    <cellStyle name="Separador de milhares 5 2 4 3" xfId="1956"/>
    <cellStyle name="Separador de milhares 5 2 4 3 2" xfId="1957"/>
    <cellStyle name="Separador de milhares 5 2 4 4" xfId="1958"/>
    <cellStyle name="Separador de milhares 5 2 4 5" xfId="1959"/>
    <cellStyle name="Separador de milhares 5 2 5" xfId="1960"/>
    <cellStyle name="Separador de milhares 5 2 5 2" xfId="1961"/>
    <cellStyle name="Separador de milhares 5 2 5 2 2" xfId="1962"/>
    <cellStyle name="Separador de milhares 5 2 5 3" xfId="1963"/>
    <cellStyle name="Separador de milhares 5 2 5 3 2" xfId="1964"/>
    <cellStyle name="Separador de milhares 5 2 5 4" xfId="1965"/>
    <cellStyle name="Separador de milhares 5 2 5 5" xfId="1966"/>
    <cellStyle name="Separador de milhares 5 2 6" xfId="1967"/>
    <cellStyle name="Separador de milhares 5 2 6 2" xfId="1968"/>
    <cellStyle name="Separador de milhares 5 2 7" xfId="1969"/>
    <cellStyle name="Separador de milhares 5 2 7 2" xfId="1970"/>
    <cellStyle name="Separador de milhares 5 2 8" xfId="1971"/>
    <cellStyle name="Separador de milhares 5 2 9" xfId="1972"/>
    <cellStyle name="Separador de milhares 5 3" xfId="1973"/>
    <cellStyle name="Separador de milhares 5 3 2" xfId="1974"/>
    <cellStyle name="Separador de milhares 5 4" xfId="1975"/>
    <cellStyle name="Separador de milhares 5 4 2" xfId="1976"/>
    <cellStyle name="Separador de milhares 5 5" xfId="1977"/>
    <cellStyle name="Separador de milhares 6" xfId="1978"/>
    <cellStyle name="Separador de milhares 6 2" xfId="1979"/>
    <cellStyle name="Separador de milhares 6 2 2" xfId="1980"/>
    <cellStyle name="Separador de milhares 6 2 2 2" xfId="1981"/>
    <cellStyle name="Separador de milhares 6 2 2 2 2" xfId="1982"/>
    <cellStyle name="Separador de milhares 6 2 2 2 2 2" xfId="1983"/>
    <cellStyle name="Separador de milhares 6 2 2 2 3" xfId="1984"/>
    <cellStyle name="Separador de milhares 6 2 2 2 3 2" xfId="1985"/>
    <cellStyle name="Separador de milhares 6 2 2 2 4" xfId="1986"/>
    <cellStyle name="Separador de milhares 6 2 2 2 5" xfId="1987"/>
    <cellStyle name="Separador de milhares 6 2 2 3" xfId="1988"/>
    <cellStyle name="Separador de milhares 6 2 2 3 2" xfId="1989"/>
    <cellStyle name="Separador de milhares 6 2 2 3 2 2" xfId="1990"/>
    <cellStyle name="Separador de milhares 6 2 2 3 3" xfId="1991"/>
    <cellStyle name="Separador de milhares 6 2 2 3 3 2" xfId="1992"/>
    <cellStyle name="Separador de milhares 6 2 2 3 4" xfId="1993"/>
    <cellStyle name="Separador de milhares 6 2 2 3 5" xfId="1994"/>
    <cellStyle name="Separador de milhares 6 2 2 4" xfId="1995"/>
    <cellStyle name="Separador de milhares 6 2 2 4 2" xfId="1996"/>
    <cellStyle name="Separador de milhares 6 2 2 5" xfId="1997"/>
    <cellStyle name="Separador de milhares 6 2 2 5 2" xfId="1998"/>
    <cellStyle name="Separador de milhares 6 2 2 6" xfId="1999"/>
    <cellStyle name="Separador de milhares 6 2 2 7" xfId="2000"/>
    <cellStyle name="Separador de milhares 6 2 3" xfId="2001"/>
    <cellStyle name="Separador de milhares 6 2 3 2" xfId="2002"/>
    <cellStyle name="Separador de milhares 6 2 3 2 2" xfId="2003"/>
    <cellStyle name="Separador de milhares 6 2 3 3" xfId="2004"/>
    <cellStyle name="Separador de milhares 6 2 3 3 2" xfId="2005"/>
    <cellStyle name="Separador de milhares 6 2 3 4" xfId="2006"/>
    <cellStyle name="Separador de milhares 6 2 3 5" xfId="2007"/>
    <cellStyle name="Separador de milhares 6 2 4" xfId="2008"/>
    <cellStyle name="Separador de milhares 6 2 4 2" xfId="2009"/>
    <cellStyle name="Separador de milhares 6 2 4 2 2" xfId="2010"/>
    <cellStyle name="Separador de milhares 6 2 4 3" xfId="2011"/>
    <cellStyle name="Separador de milhares 6 2 4 3 2" xfId="2012"/>
    <cellStyle name="Separador de milhares 6 2 4 4" xfId="2013"/>
    <cellStyle name="Separador de milhares 6 2 4 5" xfId="2014"/>
    <cellStyle name="Separador de milhares 6 2 5" xfId="2015"/>
    <cellStyle name="Separador de milhares 6 2 5 2" xfId="2016"/>
    <cellStyle name="Separador de milhares 6 2 6" xfId="2017"/>
    <cellStyle name="Separador de milhares 6 2 6 2" xfId="2018"/>
    <cellStyle name="Separador de milhares 6 2 7" xfId="2019"/>
    <cellStyle name="Separador de milhares 6 2 8" xfId="2020"/>
    <cellStyle name="Separador de milhares 6 3" xfId="2021"/>
    <cellStyle name="Separador de milhares 6 3 2" xfId="2022"/>
    <cellStyle name="Separador de milhares 6 3 2 2" xfId="2023"/>
    <cellStyle name="Separador de milhares 6 3 2 2 2" xfId="2024"/>
    <cellStyle name="Separador de milhares 6 3 2 3" xfId="2025"/>
    <cellStyle name="Separador de milhares 6 3 2 3 2" xfId="2026"/>
    <cellStyle name="Separador de milhares 6 3 2 4" xfId="2027"/>
    <cellStyle name="Separador de milhares 6 3 2 5" xfId="2028"/>
    <cellStyle name="Separador de milhares 6 3 3" xfId="2029"/>
    <cellStyle name="Separador de milhares 6 3 3 2" xfId="2030"/>
    <cellStyle name="Separador de milhares 6 3 3 2 2" xfId="2031"/>
    <cellStyle name="Separador de milhares 6 3 3 3" xfId="2032"/>
    <cellStyle name="Separador de milhares 6 3 3 3 2" xfId="2033"/>
    <cellStyle name="Separador de milhares 6 3 3 4" xfId="2034"/>
    <cellStyle name="Separador de milhares 6 3 3 5" xfId="2035"/>
    <cellStyle name="Separador de milhares 6 3 4" xfId="2036"/>
    <cellStyle name="Separador de milhares 6 3 4 2" xfId="2037"/>
    <cellStyle name="Separador de milhares 6 3 5" xfId="2038"/>
    <cellStyle name="Separador de milhares 6 3 5 2" xfId="2039"/>
    <cellStyle name="Separador de milhares 6 3 6" xfId="2040"/>
    <cellStyle name="Separador de milhares 6 3 7" xfId="2041"/>
    <cellStyle name="Separador de milhares 6 4" xfId="2042"/>
    <cellStyle name="Separador de milhares 6 4 2" xfId="2043"/>
    <cellStyle name="Separador de milhares 6 4 2 2" xfId="2044"/>
    <cellStyle name="Separador de milhares 6 4 3" xfId="2045"/>
    <cellStyle name="Separador de milhares 6 4 3 2" xfId="2046"/>
    <cellStyle name="Separador de milhares 6 4 4" xfId="2047"/>
    <cellStyle name="Separador de milhares 6 4 5" xfId="2048"/>
    <cellStyle name="Separador de milhares 6 5" xfId="2049"/>
    <cellStyle name="Separador de milhares 6 5 2" xfId="2050"/>
    <cellStyle name="Separador de milhares 6 5 2 2" xfId="2051"/>
    <cellStyle name="Separador de milhares 6 5 3" xfId="2052"/>
    <cellStyle name="Separador de milhares 6 5 3 2" xfId="2053"/>
    <cellStyle name="Separador de milhares 6 5 4" xfId="2054"/>
    <cellStyle name="Separador de milhares 6 5 5" xfId="2055"/>
    <cellStyle name="Separador de milhares 6 6" xfId="2056"/>
    <cellStyle name="Separador de milhares 6 6 2" xfId="2057"/>
    <cellStyle name="Separador de milhares 6 7" xfId="2058"/>
    <cellStyle name="Separador de milhares 6 7 2" xfId="2059"/>
    <cellStyle name="Separador de milhares 6 8" xfId="2060"/>
    <cellStyle name="Separador de milhares 6 9" xfId="2061"/>
    <cellStyle name="Separador de milhares 7" xfId="2062"/>
    <cellStyle name="TableStyleLight1" xfId="2063"/>
    <cellStyle name="Texto de Aviso" xfId="2064"/>
    <cellStyle name="Texto de Aviso 2" xfId="2065"/>
    <cellStyle name="Texto de Aviso 2 2" xfId="2066"/>
    <cellStyle name="Texto de Aviso 2 2 2" xfId="2067"/>
    <cellStyle name="Texto de Aviso 2 3" xfId="2068"/>
    <cellStyle name="Texto de Aviso 2 4" xfId="2069"/>
    <cellStyle name="Texto Explicativo" xfId="2070"/>
    <cellStyle name="Texto Explicativo 2" xfId="2071"/>
    <cellStyle name="Texto Explicativo 2 2" xfId="2072"/>
    <cellStyle name="Texto Explicativo 2 3" xfId="2073"/>
    <cellStyle name="Title" xfId="2074"/>
    <cellStyle name="Título" xfId="2075"/>
    <cellStyle name="Título 1" xfId="2076"/>
    <cellStyle name="Título 1 1" xfId="2077"/>
    <cellStyle name="Título 1 2" xfId="2078"/>
    <cellStyle name="Título 1 2 2" xfId="2079"/>
    <cellStyle name="Título 1 2 3" xfId="2080"/>
    <cellStyle name="Título 2" xfId="2081"/>
    <cellStyle name="Título 2 2" xfId="2082"/>
    <cellStyle name="Título 2 2 2" xfId="2083"/>
    <cellStyle name="Título 2 2 3" xfId="2084"/>
    <cellStyle name="Título 3" xfId="2085"/>
    <cellStyle name="Título 3 2" xfId="2086"/>
    <cellStyle name="Título 3 2 2" xfId="2087"/>
    <cellStyle name="Título 3 2 3" xfId="2088"/>
    <cellStyle name="Título 4" xfId="2089"/>
    <cellStyle name="Título 4 2" xfId="2090"/>
    <cellStyle name="Título 4 2 2" xfId="2091"/>
    <cellStyle name="Título 4 2 3" xfId="2092"/>
    <cellStyle name="Título 5" xfId="2093"/>
    <cellStyle name="Título 5 2" xfId="2094"/>
    <cellStyle name="Título 6" xfId="2095"/>
    <cellStyle name="Total" xfId="2096"/>
    <cellStyle name="Total 2" xfId="2097"/>
    <cellStyle name="Total 2 2" xfId="2098"/>
    <cellStyle name="Total 2 3" xfId="2099"/>
    <cellStyle name="Total 2 4" xfId="2100"/>
    <cellStyle name="Total 3" xfId="2101"/>
    <cellStyle name="Total 3 2" xfId="2102"/>
    <cellStyle name="Comma" xfId="2103"/>
    <cellStyle name="Vírgula 10" xfId="2104"/>
    <cellStyle name="Vírgula 10 2" xfId="2105"/>
    <cellStyle name="Vírgula 10 2 2" xfId="2106"/>
    <cellStyle name="Vírgula 10 2 2 2" xfId="2107"/>
    <cellStyle name="Vírgula 10 2 2 3" xfId="2108"/>
    <cellStyle name="Vírgula 10 2 3" xfId="2109"/>
    <cellStyle name="Vírgula 10 2 4" xfId="2110"/>
    <cellStyle name="Vírgula 10 3" xfId="2111"/>
    <cellStyle name="Vírgula 10 3 2" xfId="2112"/>
    <cellStyle name="Vírgula 10 3 2 2" xfId="2113"/>
    <cellStyle name="Vírgula 10 3 2 3" xfId="2114"/>
    <cellStyle name="Vírgula 10 3 3" xfId="2115"/>
    <cellStyle name="Vírgula 10 3 4" xfId="2116"/>
    <cellStyle name="Vírgula 10 4" xfId="2117"/>
    <cellStyle name="Vírgula 10 4 2" xfId="2118"/>
    <cellStyle name="Vírgula 10 4 3" xfId="2119"/>
    <cellStyle name="Vírgula 10 5" xfId="2120"/>
    <cellStyle name="Vírgula 10 5 2" xfId="2121"/>
    <cellStyle name="Vírgula 10 6" xfId="2122"/>
    <cellStyle name="Vírgula 10 7" xfId="2123"/>
    <cellStyle name="Vírgula 10 8" xfId="2124"/>
    <cellStyle name="Vírgula 11" xfId="2125"/>
    <cellStyle name="Vírgula 11 2" xfId="2126"/>
    <cellStyle name="Vírgula 11 2 2" xfId="2127"/>
    <cellStyle name="Vírgula 11 3" xfId="2128"/>
    <cellStyle name="Vírgula 11 3 2" xfId="2129"/>
    <cellStyle name="Vírgula 11 4" xfId="2130"/>
    <cellStyle name="Vírgula 11 5" xfId="2131"/>
    <cellStyle name="Vírgula 12" xfId="2132"/>
    <cellStyle name="Vírgula 12 2" xfId="2133"/>
    <cellStyle name="Vírgula 12 2 2" xfId="2134"/>
    <cellStyle name="Vírgula 12 2 2 2" xfId="2135"/>
    <cellStyle name="Vírgula 12 2 2 2 2" xfId="2136"/>
    <cellStyle name="Vírgula 12 2 2 2 2 2" xfId="2137"/>
    <cellStyle name="Vírgula 12 2 2 2 3" xfId="2138"/>
    <cellStyle name="Vírgula 12 2 2 2 3 2" xfId="2139"/>
    <cellStyle name="Vírgula 12 2 2 2 4" xfId="2140"/>
    <cellStyle name="Vírgula 12 2 2 3" xfId="2141"/>
    <cellStyle name="Vírgula 12 2 2 3 2" xfId="2142"/>
    <cellStyle name="Vírgula 12 2 2 3 2 2" xfId="2143"/>
    <cellStyle name="Vírgula 12 2 2 3 3" xfId="2144"/>
    <cellStyle name="Vírgula 12 2 2 3 3 2" xfId="2145"/>
    <cellStyle name="Vírgula 12 2 2 3 4" xfId="2146"/>
    <cellStyle name="Vírgula 12 2 2 4" xfId="2147"/>
    <cellStyle name="Vírgula 12 2 2 4 2" xfId="2148"/>
    <cellStyle name="Vírgula 12 2 2 5" xfId="2149"/>
    <cellStyle name="Vírgula 12 2 2 5 2" xfId="2150"/>
    <cellStyle name="Vírgula 12 2 2 6" xfId="2151"/>
    <cellStyle name="Vírgula 12 3" xfId="2152"/>
    <cellStyle name="Vírgula 12 3 2" xfId="2153"/>
    <cellStyle name="Vírgula 12 3 2 2" xfId="2154"/>
    <cellStyle name="Vírgula 12 3 2 2 2" xfId="2155"/>
    <cellStyle name="Vírgula 12 3 2 3" xfId="2156"/>
    <cellStyle name="Vírgula 12 3 2 3 2" xfId="2157"/>
    <cellStyle name="Vírgula 12 3 2 4" xfId="2158"/>
    <cellStyle name="Vírgula 12 3 3" xfId="2159"/>
    <cellStyle name="Vírgula 12 3 3 2" xfId="2160"/>
    <cellStyle name="Vírgula 12 3 3 2 2" xfId="2161"/>
    <cellStyle name="Vírgula 12 3 3 3" xfId="2162"/>
    <cellStyle name="Vírgula 12 3 3 3 2" xfId="2163"/>
    <cellStyle name="Vírgula 12 3 3 4" xfId="2164"/>
    <cellStyle name="Vírgula 12 3 4" xfId="2165"/>
    <cellStyle name="Vírgula 12 3 4 2" xfId="2166"/>
    <cellStyle name="Vírgula 12 3 5" xfId="2167"/>
    <cellStyle name="Vírgula 12 3 5 2" xfId="2168"/>
    <cellStyle name="Vírgula 12 3 6" xfId="2169"/>
    <cellStyle name="Vírgula 12 4" xfId="2170"/>
    <cellStyle name="Vírgula 13" xfId="2171"/>
    <cellStyle name="Vírgula 13 2" xfId="2172"/>
    <cellStyle name="Vírgula 13 2 2" xfId="2173"/>
    <cellStyle name="Vírgula 13 3" xfId="2174"/>
    <cellStyle name="Vírgula 13 3 2" xfId="2175"/>
    <cellStyle name="Vírgula 13 4" xfId="2176"/>
    <cellStyle name="Vírgula 13 5" xfId="2177"/>
    <cellStyle name="Vírgula 14" xfId="2178"/>
    <cellStyle name="Vírgula 14 2" xfId="2179"/>
    <cellStyle name="Vírgula 15" xfId="2180"/>
    <cellStyle name="Vírgula 2" xfId="2181"/>
    <cellStyle name="Vírgula 2 2" xfId="2182"/>
    <cellStyle name="Vírgula 2 2 2" xfId="2183"/>
    <cellStyle name="Vírgula 2 2 2 2" xfId="2184"/>
    <cellStyle name="Vírgula 2 2 2 2 2" xfId="2185"/>
    <cellStyle name="Vírgula 2 2 2 2 2 2" xfId="2186"/>
    <cellStyle name="Vírgula 2 2 2 2 3" xfId="2187"/>
    <cellStyle name="Vírgula 2 2 2 2 3 2" xfId="2188"/>
    <cellStyle name="Vírgula 2 2 2 2 4" xfId="2189"/>
    <cellStyle name="Vírgula 2 2 2 3" xfId="2190"/>
    <cellStyle name="Vírgula 2 2 2 3 2" xfId="2191"/>
    <cellStyle name="Vírgula 2 2 2 3 2 2" xfId="2192"/>
    <cellStyle name="Vírgula 2 2 2 3 3" xfId="2193"/>
    <cellStyle name="Vírgula 2 2 2 3 3 2" xfId="2194"/>
    <cellStyle name="Vírgula 2 2 2 3 4" xfId="2195"/>
    <cellStyle name="Vírgula 2 2 2 4" xfId="2196"/>
    <cellStyle name="Vírgula 2 2 2 4 2" xfId="2197"/>
    <cellStyle name="Vírgula 2 2 2 5" xfId="2198"/>
    <cellStyle name="Vírgula 2 2 2 5 2" xfId="2199"/>
    <cellStyle name="Vírgula 2 2 2 6" xfId="2200"/>
    <cellStyle name="Vírgula 2 2 2 7" xfId="2201"/>
    <cellStyle name="Vírgula 2 2 2 8" xfId="2202"/>
    <cellStyle name="Vírgula 2 2 3" xfId="2203"/>
    <cellStyle name="Vírgula 2 2 3 2" xfId="2204"/>
    <cellStyle name="Vírgula 2 2 3 2 2" xfId="2205"/>
    <cellStyle name="Vírgula 2 2 3 2 2 2" xfId="2206"/>
    <cellStyle name="Vírgula 2 2 3 2 2 2 2" xfId="2207"/>
    <cellStyle name="Vírgula 2 2 3 2 2 3" xfId="2208"/>
    <cellStyle name="Vírgula 2 2 3 2 2 3 2" xfId="2209"/>
    <cellStyle name="Vírgula 2 2 3 2 2 4" xfId="2210"/>
    <cellStyle name="Vírgula 2 2 3 2 2 5" xfId="2211"/>
    <cellStyle name="Vírgula 2 2 3 2 3" xfId="2212"/>
    <cellStyle name="Vírgula 2 2 3 2 3 2" xfId="2213"/>
    <cellStyle name="Vírgula 2 2 3 2 4" xfId="2214"/>
    <cellStyle name="Vírgula 2 2 3 2 4 2" xfId="2215"/>
    <cellStyle name="Vírgula 2 2 3 2 5" xfId="2216"/>
    <cellStyle name="Vírgula 2 2 3 2 6" xfId="2217"/>
    <cellStyle name="Vírgula 2 2 3 3" xfId="2218"/>
    <cellStyle name="Vírgula 2 2 3 3 2" xfId="2219"/>
    <cellStyle name="Vírgula 2 2 3 3 2 2" xfId="2220"/>
    <cellStyle name="Vírgula 2 2 3 3 3" xfId="2221"/>
    <cellStyle name="Vírgula 2 2 3 3 3 2" xfId="2222"/>
    <cellStyle name="Vírgula 2 2 3 3 4" xfId="2223"/>
    <cellStyle name="Vírgula 2 2 3 3 5" xfId="2224"/>
    <cellStyle name="Vírgula 2 2 3 4" xfId="2225"/>
    <cellStyle name="Vírgula 2 2 3 4 2" xfId="2226"/>
    <cellStyle name="Vírgula 2 2 3 4 2 2" xfId="2227"/>
    <cellStyle name="Vírgula 2 2 3 4 3" xfId="2228"/>
    <cellStyle name="Vírgula 2 2 3 4 3 2" xfId="2229"/>
    <cellStyle name="Vírgula 2 2 3 4 4" xfId="2230"/>
    <cellStyle name="Vírgula 2 2 3 4 5" xfId="2231"/>
    <cellStyle name="Vírgula 2 2 3 5" xfId="2232"/>
    <cellStyle name="Vírgula 2 2 3 5 2" xfId="2233"/>
    <cellStyle name="Vírgula 2 2 3 6" xfId="2234"/>
    <cellStyle name="Vírgula 2 2 3 6 2" xfId="2235"/>
    <cellStyle name="Vírgula 2 2 3 7" xfId="2236"/>
    <cellStyle name="Vírgula 2 2 3 8" xfId="2237"/>
    <cellStyle name="Vírgula 2 2 3 9" xfId="2238"/>
    <cellStyle name="Vírgula 2 2 4" xfId="2239"/>
    <cellStyle name="Vírgula 2 2 4 2" xfId="2240"/>
    <cellStyle name="Vírgula 2 2 4 2 2" xfId="2241"/>
    <cellStyle name="Vírgula 2 2 4 3" xfId="2242"/>
    <cellStyle name="Vírgula 2 2 4 3 2" xfId="2243"/>
    <cellStyle name="Vírgula 2 2 4 4" xfId="2244"/>
    <cellStyle name="Vírgula 2 2 4 5" xfId="2245"/>
    <cellStyle name="Vírgula 2 2 5" xfId="2246"/>
    <cellStyle name="Vírgula 2 2 5 2" xfId="2247"/>
    <cellStyle name="Vírgula 2 2 6" xfId="2248"/>
    <cellStyle name="Vírgula 2 2 6 2" xfId="2249"/>
    <cellStyle name="Vírgula 2 2 7" xfId="2250"/>
    <cellStyle name="Vírgula 2 2 8" xfId="2251"/>
    <cellStyle name="Vírgula 2 3" xfId="2252"/>
    <cellStyle name="Vírgula 2 3 2" xfId="2253"/>
    <cellStyle name="Vírgula 2 3 2 2" xfId="2254"/>
    <cellStyle name="Vírgula 2 3 2 2 2" xfId="2255"/>
    <cellStyle name="Vírgula 2 3 2 2 2 2" xfId="2256"/>
    <cellStyle name="Vírgula 2 3 2 2 3" xfId="2257"/>
    <cellStyle name="Vírgula 2 3 2 2 3 2" xfId="2258"/>
    <cellStyle name="Vírgula 2 3 2 2 4" xfId="2259"/>
    <cellStyle name="Vírgula 2 3 2 2 5" xfId="2260"/>
    <cellStyle name="Vírgula 2 3 2 3" xfId="2261"/>
    <cellStyle name="Vírgula 2 3 2 3 2" xfId="2262"/>
    <cellStyle name="Vírgula 2 3 2 3 2 2" xfId="2263"/>
    <cellStyle name="Vírgula 2 3 2 3 2 2 2" xfId="2264"/>
    <cellStyle name="Vírgula 2 3 2 3 2 3" xfId="2265"/>
    <cellStyle name="Vírgula 2 3 2 3 3" xfId="2266"/>
    <cellStyle name="Vírgula 2 3 2 3 3 2" xfId="2267"/>
    <cellStyle name="Vírgula 2 3 2 3 3 2 2" xfId="2268"/>
    <cellStyle name="Vírgula 2 3 2 3 3 3" xfId="2269"/>
    <cellStyle name="Vírgula 2 3 2 3 4" xfId="2270"/>
    <cellStyle name="Vírgula 2 3 2 3 4 2" xfId="2271"/>
    <cellStyle name="Vírgula 2 3 2 3 5" xfId="2272"/>
    <cellStyle name="Vírgula 2 3 2 3 5 2" xfId="2273"/>
    <cellStyle name="Vírgula 2 3 2 3 6" xfId="2274"/>
    <cellStyle name="Vírgula 2 3 2 4" xfId="2275"/>
    <cellStyle name="Vírgula 2 3 2 4 2" xfId="2276"/>
    <cellStyle name="Vírgula 2 3 2 4 2 2" xfId="2277"/>
    <cellStyle name="Vírgula 2 3 2 4 3" xfId="2278"/>
    <cellStyle name="Vírgula 2 3 2 5" xfId="2279"/>
    <cellStyle name="Vírgula 2 3 2 5 2" xfId="2280"/>
    <cellStyle name="Vírgula 2 3 2 5 2 2" xfId="2281"/>
    <cellStyle name="Vírgula 2 3 2 5 3" xfId="2282"/>
    <cellStyle name="Vírgula 2 3 2 6" xfId="2283"/>
    <cellStyle name="Vírgula 2 3 2 6 2" xfId="2284"/>
    <cellStyle name="Vírgula 2 3 2 7" xfId="2285"/>
    <cellStyle name="Vírgula 2 3 2 7 2" xfId="2286"/>
    <cellStyle name="Vírgula 2 3 2 8" xfId="2287"/>
    <cellStyle name="Vírgula 2 3 2 8 2" xfId="2288"/>
    <cellStyle name="Vírgula 2 3 3" xfId="2289"/>
    <cellStyle name="Vírgula 2 3 3 2" xfId="2290"/>
    <cellStyle name="Vírgula 2 3 3 2 2" xfId="2291"/>
    <cellStyle name="Vírgula 2 3 3 2 2 2" xfId="2292"/>
    <cellStyle name="Vírgula 2 3 3 2 2 2 2" xfId="2293"/>
    <cellStyle name="Vírgula 2 3 3 2 2 3" xfId="2294"/>
    <cellStyle name="Vírgula 2 3 3 2 3" xfId="2295"/>
    <cellStyle name="Vírgula 2 3 3 2 3 2" xfId="2296"/>
    <cellStyle name="Vírgula 2 3 3 2 3 2 2" xfId="2297"/>
    <cellStyle name="Vírgula 2 3 3 2 3 3" xfId="2298"/>
    <cellStyle name="Vírgula 2 3 3 2 4" xfId="2299"/>
    <cellStyle name="Vírgula 2 3 3 2 4 2" xfId="2300"/>
    <cellStyle name="Vírgula 2 3 3 2 5" xfId="2301"/>
    <cellStyle name="Vírgula 2 3 3 2 5 2" xfId="2302"/>
    <cellStyle name="Vírgula 2 3 3 2 6" xfId="2303"/>
    <cellStyle name="Vírgula 2 3 3 3" xfId="2304"/>
    <cellStyle name="Vírgula 2 3 3 3 2" xfId="2305"/>
    <cellStyle name="Vírgula 2 3 3 3 2 2" xfId="2306"/>
    <cellStyle name="Vírgula 2 3 3 3 3" xfId="2307"/>
    <cellStyle name="Vírgula 2 3 3 3 3 2" xfId="2308"/>
    <cellStyle name="Vírgula 2 3 3 3 4" xfId="2309"/>
    <cellStyle name="Vírgula 2 3 3 3 5" xfId="2310"/>
    <cellStyle name="Vírgula 2 3 3 4" xfId="2311"/>
    <cellStyle name="Vírgula 2 3 3 4 2" xfId="2312"/>
    <cellStyle name="Vírgula 2 3 3 5" xfId="2313"/>
    <cellStyle name="Vírgula 2 3 3 5 2" xfId="2314"/>
    <cellStyle name="Vírgula 2 3 3 6" xfId="2315"/>
    <cellStyle name="Vírgula 2 3 3 7" xfId="2316"/>
    <cellStyle name="Vírgula 2 3 4" xfId="2317"/>
    <cellStyle name="Vírgula 2 3 4 2" xfId="2318"/>
    <cellStyle name="Vírgula 2 3 5" xfId="2319"/>
    <cellStyle name="Vírgula 2 3 5 2" xfId="2320"/>
    <cellStyle name="Vírgula 2 3 6" xfId="2321"/>
    <cellStyle name="Vírgula 2 3 7" xfId="2322"/>
    <cellStyle name="Vírgula 2 4" xfId="2323"/>
    <cellStyle name="Vírgula 2 4 2" xfId="2324"/>
    <cellStyle name="Vírgula 2 4 2 2" xfId="2325"/>
    <cellStyle name="Vírgula 2 4 3" xfId="2326"/>
    <cellStyle name="Vírgula 2 4 3 2" xfId="2327"/>
    <cellStyle name="Vírgula 2 4 4" xfId="2328"/>
    <cellStyle name="Vírgula 2 4 5" xfId="2329"/>
    <cellStyle name="Vírgula 2 4 6" xfId="2330"/>
    <cellStyle name="Vírgula 2 5" xfId="2331"/>
    <cellStyle name="Vírgula 2 5 2" xfId="2332"/>
    <cellStyle name="Vírgula 2 5 2 2" xfId="2333"/>
    <cellStyle name="Vírgula 2 5 3" xfId="2334"/>
    <cellStyle name="Vírgula 2 5 3 2" xfId="2335"/>
    <cellStyle name="Vírgula 2 5 4" xfId="2336"/>
    <cellStyle name="Vírgula 2 5 5" xfId="2337"/>
    <cellStyle name="Vírgula 2 5 6" xfId="2338"/>
    <cellStyle name="Vírgula 2 6" xfId="2339"/>
    <cellStyle name="Vírgula 2 7" xfId="2340"/>
    <cellStyle name="Vírgula 3" xfId="2341"/>
    <cellStyle name="Vírgula 3 2" xfId="2342"/>
    <cellStyle name="Vírgula 3 2 10" xfId="2343"/>
    <cellStyle name="Vírgula 3 2 2" xfId="2344"/>
    <cellStyle name="Vírgula 3 2 2 10" xfId="2345"/>
    <cellStyle name="Vírgula 3 2 2 10 2" xfId="2346"/>
    <cellStyle name="Vírgula 3 2 2 10 2 2" xfId="2347"/>
    <cellStyle name="Vírgula 3 2 2 2" xfId="2348"/>
    <cellStyle name="Vírgula 3 2 2 2 2" xfId="2349"/>
    <cellStyle name="Vírgula 3 2 2 2 2 2" xfId="2350"/>
    <cellStyle name="Vírgula 3 2 2 2 2 2 2" xfId="2351"/>
    <cellStyle name="Vírgula 3 2 2 2 2 3" xfId="2352"/>
    <cellStyle name="Vírgula 3 2 2 2 2 4" xfId="2353"/>
    <cellStyle name="Vírgula 3 2 2 2 3" xfId="2354"/>
    <cellStyle name="Vírgula 3 2 2 2 3 2" xfId="2355"/>
    <cellStyle name="Vírgula 3 2 2 2 3 2 2" xfId="2356"/>
    <cellStyle name="Vírgula 3 2 2 2 3 3" xfId="2357"/>
    <cellStyle name="Vírgula 3 2 2 2 4" xfId="2358"/>
    <cellStyle name="Vírgula 3 2 2 2 4 2" xfId="2359"/>
    <cellStyle name="Vírgula 3 2 2 2 5" xfId="2360"/>
    <cellStyle name="Vírgula 3 2 2 2 5 2" xfId="2361"/>
    <cellStyle name="Vírgula 3 2 2 2 6" xfId="2362"/>
    <cellStyle name="Vírgula 3 2 2 3" xfId="2363"/>
    <cellStyle name="Vírgula 3 2 2 3 2" xfId="2364"/>
    <cellStyle name="Vírgula 3 2 2 3 2 2" xfId="2365"/>
    <cellStyle name="Vírgula 3 2 2 3 2 2 2" xfId="2366"/>
    <cellStyle name="Vírgula 3 2 2 3 2 3" xfId="2367"/>
    <cellStyle name="Vírgula 3 2 2 3 2 4" xfId="2368"/>
    <cellStyle name="Vírgula 3 2 2 3 3" xfId="2369"/>
    <cellStyle name="Vírgula 3 2 2 3 3 2" xfId="2370"/>
    <cellStyle name="Vírgula 3 2 2 3 3 2 2" xfId="2371"/>
    <cellStyle name="Vírgula 3 2 2 3 3 3" xfId="2372"/>
    <cellStyle name="Vírgula 3 2 2 3 4" xfId="2373"/>
    <cellStyle name="Vírgula 3 2 2 3 4 2" xfId="2374"/>
    <cellStyle name="Vírgula 3 2 2 3 5" xfId="2375"/>
    <cellStyle name="Vírgula 3 2 2 3 5 2" xfId="2376"/>
    <cellStyle name="Vírgula 3 2 2 3 6" xfId="2377"/>
    <cellStyle name="Vírgula 3 2 2 4" xfId="2378"/>
    <cellStyle name="Vírgula 3 2 2 4 2" xfId="2379"/>
    <cellStyle name="Vírgula 3 2 2 4 2 2" xfId="2380"/>
    <cellStyle name="Vírgula 3 2 2 4 2 2 2" xfId="2381"/>
    <cellStyle name="Vírgula 3 2 2 4 2 3" xfId="2382"/>
    <cellStyle name="Vírgula 3 2 2 4 3" xfId="2383"/>
    <cellStyle name="Vírgula 3 2 2 4 3 2" xfId="2384"/>
    <cellStyle name="Vírgula 3 2 2 4 3 2 2" xfId="2385"/>
    <cellStyle name="Vírgula 3 2 2 4 3 3" xfId="2386"/>
    <cellStyle name="Vírgula 3 2 2 4 4" xfId="2387"/>
    <cellStyle name="Vírgula 3 2 2 4 4 2" xfId="2388"/>
    <cellStyle name="Vírgula 3 2 2 4 5" xfId="2389"/>
    <cellStyle name="Vírgula 3 2 2 4 5 2" xfId="2390"/>
    <cellStyle name="Vírgula 3 2 2 4 6" xfId="2391"/>
    <cellStyle name="Vírgula 3 2 2 5" xfId="2392"/>
    <cellStyle name="Vírgula 3 2 2 5 2" xfId="2393"/>
    <cellStyle name="Vírgula 3 2 2 5 3" xfId="2394"/>
    <cellStyle name="Vírgula 3 2 2 6" xfId="2395"/>
    <cellStyle name="Vírgula 3 2 2 6 2" xfId="2396"/>
    <cellStyle name="Vírgula 3 2 2 6 3" xfId="2397"/>
    <cellStyle name="Vírgula 3 2 2 7" xfId="2398"/>
    <cellStyle name="Vírgula 3 2 3" xfId="2399"/>
    <cellStyle name="Vírgula 3 2 3 2" xfId="2400"/>
    <cellStyle name="Vírgula 3 2 3 2 2" xfId="2401"/>
    <cellStyle name="Vírgula 3 2 3 2 2 2" xfId="2402"/>
    <cellStyle name="Vírgula 3 2 3 2 3" xfId="2403"/>
    <cellStyle name="Vírgula 3 2 3 3" xfId="2404"/>
    <cellStyle name="Vírgula 3 2 3 3 2" xfId="2405"/>
    <cellStyle name="Vírgula 3 2 3 3 2 2" xfId="2406"/>
    <cellStyle name="Vírgula 3 2 3 3 3" xfId="2407"/>
    <cellStyle name="Vírgula 3 2 3 4" xfId="2408"/>
    <cellStyle name="Vírgula 3 2 3 4 2" xfId="2409"/>
    <cellStyle name="Vírgula 3 2 3 5" xfId="2410"/>
    <cellStyle name="Vírgula 3 2 3 5 2" xfId="2411"/>
    <cellStyle name="Vírgula 3 2 3 6" xfId="2412"/>
    <cellStyle name="Vírgula 3 2 4" xfId="2413"/>
    <cellStyle name="Vírgula 3 2 4 2" xfId="2414"/>
    <cellStyle name="Vírgula 3 2 4 2 2" xfId="2415"/>
    <cellStyle name="Vírgula 3 2 4 2 2 2" xfId="2416"/>
    <cellStyle name="Vírgula 3 2 4 2 3" xfId="2417"/>
    <cellStyle name="Vírgula 3 2 4 3" xfId="2418"/>
    <cellStyle name="Vírgula 3 2 4 3 2" xfId="2419"/>
    <cellStyle name="Vírgula 3 2 4 3 2 2" xfId="2420"/>
    <cellStyle name="Vírgula 3 2 4 3 3" xfId="2421"/>
    <cellStyle name="Vírgula 3 2 4 4" xfId="2422"/>
    <cellStyle name="Vírgula 3 2 4 4 2" xfId="2423"/>
    <cellStyle name="Vírgula 3 2 4 5" xfId="2424"/>
    <cellStyle name="Vírgula 3 2 4 5 2" xfId="2425"/>
    <cellStyle name="Vírgula 3 2 4 6" xfId="2426"/>
    <cellStyle name="Vírgula 3 2 5" xfId="2427"/>
    <cellStyle name="Vírgula 3 2 5 2" xfId="2428"/>
    <cellStyle name="Vírgula 3 2 5 2 2" xfId="2429"/>
    <cellStyle name="Vírgula 3 2 5 2 2 2" xfId="2430"/>
    <cellStyle name="Vírgula 3 2 5 2 3" xfId="2431"/>
    <cellStyle name="Vírgula 3 2 5 3" xfId="2432"/>
    <cellStyle name="Vírgula 3 2 5 3 2" xfId="2433"/>
    <cellStyle name="Vírgula 3 2 5 3 2 2" xfId="2434"/>
    <cellStyle name="Vírgula 3 2 5 3 3" xfId="2435"/>
    <cellStyle name="Vírgula 3 2 5 4" xfId="2436"/>
    <cellStyle name="Vírgula 3 2 5 4 2" xfId="2437"/>
    <cellStyle name="Vírgula 3 2 5 5" xfId="2438"/>
    <cellStyle name="Vírgula 3 2 5 5 2" xfId="2439"/>
    <cellStyle name="Vírgula 3 2 5 6" xfId="2440"/>
    <cellStyle name="Vírgula 3 2 6" xfId="2441"/>
    <cellStyle name="Vírgula 3 2 6 2" xfId="2442"/>
    <cellStyle name="Vírgula 3 2 6 2 2" xfId="2443"/>
    <cellStyle name="Vírgula 3 2 6 3" xfId="2444"/>
    <cellStyle name="Vírgula 3 2 7" xfId="2445"/>
    <cellStyle name="Vírgula 3 2 7 2" xfId="2446"/>
    <cellStyle name="Vírgula 3 2 7 2 2" xfId="2447"/>
    <cellStyle name="Vírgula 3 2 7 3" xfId="2448"/>
    <cellStyle name="Vírgula 3 2 8" xfId="2449"/>
    <cellStyle name="Vírgula 3 2 8 2" xfId="2450"/>
    <cellStyle name="Vírgula 3 2 9" xfId="2451"/>
    <cellStyle name="Vírgula 3 2 9 2" xfId="2452"/>
    <cellStyle name="Vírgula 3 3" xfId="2453"/>
    <cellStyle name="Vírgula 3 3 2" xfId="2454"/>
    <cellStyle name="Vírgula 3 3 2 2" xfId="2455"/>
    <cellStyle name="Vírgula 3 3 2 2 2" xfId="2456"/>
    <cellStyle name="Vírgula 3 3 2 3" xfId="2457"/>
    <cellStyle name="Vírgula 3 3 2 3 2" xfId="2458"/>
    <cellStyle name="Vírgula 3 3 2 4" xfId="2459"/>
    <cellStyle name="Vírgula 3 3 2 5" xfId="2460"/>
    <cellStyle name="Vírgula 3 3 3" xfId="2461"/>
    <cellStyle name="Vírgula 3 3 3 2" xfId="2462"/>
    <cellStyle name="Vírgula 3 3 4" xfId="2463"/>
    <cellStyle name="Vírgula 3 3 4 2" xfId="2464"/>
    <cellStyle name="Vírgula 3 3 5" xfId="2465"/>
    <cellStyle name="Vírgula 3 3 6" xfId="2466"/>
    <cellStyle name="Vírgula 3 4" xfId="2467"/>
    <cellStyle name="Vírgula 3 4 2" xfId="2468"/>
    <cellStyle name="Vírgula 3 4 2 2" xfId="2469"/>
    <cellStyle name="Vírgula 3 4 3" xfId="2470"/>
    <cellStyle name="Vírgula 3 4 3 2" xfId="2471"/>
    <cellStyle name="Vírgula 3 4 4" xfId="2472"/>
    <cellStyle name="Vírgula 3 4 5" xfId="2473"/>
    <cellStyle name="Vírgula 3 5" xfId="2474"/>
    <cellStyle name="Vírgula 3 5 2" xfId="2475"/>
    <cellStyle name="Vírgula 3 6" xfId="2476"/>
    <cellStyle name="Vírgula 3 6 2" xfId="2477"/>
    <cellStyle name="Vírgula 3 7" xfId="2478"/>
    <cellStyle name="Vírgula 4" xfId="2479"/>
    <cellStyle name="Vírgula 4 2" xfId="2480"/>
    <cellStyle name="Vírgula 4 2 2" xfId="2481"/>
    <cellStyle name="Vírgula 4 2 2 2" xfId="2482"/>
    <cellStyle name="Vírgula 4 2 2 2 2" xfId="2483"/>
    <cellStyle name="Vírgula 4 2 2 2 2 2" xfId="2484"/>
    <cellStyle name="Vírgula 4 2 2 2 3" xfId="2485"/>
    <cellStyle name="Vírgula 4 2 2 2 3 2" xfId="2486"/>
    <cellStyle name="Vírgula 4 2 2 2 4" xfId="2487"/>
    <cellStyle name="Vírgula 4 2 2 2 5" xfId="2488"/>
    <cellStyle name="Vírgula 4 2 2 3" xfId="2489"/>
    <cellStyle name="Vírgula 4 2 2 3 2" xfId="2490"/>
    <cellStyle name="Vírgula 4 2 2 3 2 2" xfId="2491"/>
    <cellStyle name="Vírgula 4 2 2 3 3" xfId="2492"/>
    <cellStyle name="Vírgula 4 2 2 3 3 2" xfId="2493"/>
    <cellStyle name="Vírgula 4 2 2 3 4" xfId="2494"/>
    <cellStyle name="Vírgula 4 2 2 4" xfId="2495"/>
    <cellStyle name="Vírgula 4 2 2 4 2" xfId="2496"/>
    <cellStyle name="Vírgula 4 2 2 5" xfId="2497"/>
    <cellStyle name="Vírgula 4 2 2 5 2" xfId="2498"/>
    <cellStyle name="Vírgula 4 2 2 6" xfId="2499"/>
    <cellStyle name="Vírgula 4 2 2 7" xfId="2500"/>
    <cellStyle name="Vírgula 4 2 3" xfId="2501"/>
    <cellStyle name="Vírgula 4 2 3 2" xfId="2502"/>
    <cellStyle name="Vírgula 4 2 4" xfId="2503"/>
    <cellStyle name="Vírgula 4 2 4 2" xfId="2504"/>
    <cellStyle name="Vírgula 4 2 5" xfId="2505"/>
    <cellStyle name="Vírgula 4 3" xfId="2506"/>
    <cellStyle name="Vírgula 4 3 2" xfId="2507"/>
    <cellStyle name="Vírgula 4 3 2 2" xfId="2508"/>
    <cellStyle name="Vírgula 4 3 2 2 2" xfId="2509"/>
    <cellStyle name="Vírgula 4 3 2 3" xfId="2510"/>
    <cellStyle name="Vírgula 4 3 2 3 2" xfId="2511"/>
    <cellStyle name="Vírgula 4 3 2 4" xfId="2512"/>
    <cellStyle name="Vírgula 4 3 2 5" xfId="2513"/>
    <cellStyle name="Vírgula 4 3 3" xfId="2514"/>
    <cellStyle name="Vírgula 4 3 3 2" xfId="2515"/>
    <cellStyle name="Vírgula 4 3 3 2 2" xfId="2516"/>
    <cellStyle name="Vírgula 4 3 3 3" xfId="2517"/>
    <cellStyle name="Vírgula 4 3 3 3 2" xfId="2518"/>
    <cellStyle name="Vírgula 4 3 3 4" xfId="2519"/>
    <cellStyle name="Vírgula 4 3 3 5" xfId="2520"/>
    <cellStyle name="Vírgula 4 3 4" xfId="2521"/>
    <cellStyle name="Vírgula 4 3 4 2" xfId="2522"/>
    <cellStyle name="Vírgula 4 3 4 2 2" xfId="2523"/>
    <cellStyle name="Vírgula 4 3 4 3" xfId="2524"/>
    <cellStyle name="Vírgula 4 3 4 3 2" xfId="2525"/>
    <cellStyle name="Vírgula 4 3 4 4" xfId="2526"/>
    <cellStyle name="Vírgula 4 3 5" xfId="2527"/>
    <cellStyle name="Vírgula 4 3 5 2" xfId="2528"/>
    <cellStyle name="Vírgula 4 3 6" xfId="2529"/>
    <cellStyle name="Vírgula 4 3 6 2" xfId="2530"/>
    <cellStyle name="Vírgula 4 3 7" xfId="2531"/>
    <cellStyle name="Vírgula 4 3 8" xfId="2532"/>
    <cellStyle name="Vírgula 4 4" xfId="2533"/>
    <cellStyle name="Vírgula 4 4 2" xfId="2534"/>
    <cellStyle name="Vírgula 4 5" xfId="2535"/>
    <cellStyle name="Vírgula 4 5 2" xfId="2536"/>
    <cellStyle name="Vírgula 4 6" xfId="2537"/>
    <cellStyle name="Vírgula 4 7" xfId="2538"/>
    <cellStyle name="Vírgula 5" xfId="2539"/>
    <cellStyle name="Vírgula 5 2" xfId="2540"/>
    <cellStyle name="Vírgula 5 2 2" xfId="2541"/>
    <cellStyle name="Vírgula 5 2 2 2" xfId="2542"/>
    <cellStyle name="Vírgula 5 2 2 2 2" xfId="2543"/>
    <cellStyle name="Vírgula 5 2 2 3" xfId="2544"/>
    <cellStyle name="Vírgula 5 2 2 3 2" xfId="2545"/>
    <cellStyle name="Vírgula 5 2 2 4" xfId="2546"/>
    <cellStyle name="Vírgula 5 2 2 5" xfId="2547"/>
    <cellStyle name="Vírgula 5 2 3" xfId="2548"/>
    <cellStyle name="Vírgula 5 2 3 2" xfId="2549"/>
    <cellStyle name="Vírgula 5 2 4" xfId="2550"/>
    <cellStyle name="Vírgula 5 2 4 2" xfId="2551"/>
    <cellStyle name="Vírgula 5 2 5" xfId="2552"/>
    <cellStyle name="Vírgula 5 2 6" xfId="2553"/>
    <cellStyle name="Vírgula 5 3" xfId="2554"/>
    <cellStyle name="Vírgula 5 3 2" xfId="2555"/>
    <cellStyle name="Vírgula 5 3 2 2" xfId="2556"/>
    <cellStyle name="Vírgula 5 3 3" xfId="2557"/>
    <cellStyle name="Vírgula 5 3 3 2" xfId="2558"/>
    <cellStyle name="Vírgula 5 3 4" xfId="2559"/>
    <cellStyle name="Vírgula 5 3 5" xfId="2560"/>
    <cellStyle name="Vírgula 5 4" xfId="2561"/>
    <cellStyle name="Vírgula 5 4 2" xfId="2562"/>
    <cellStyle name="Vírgula 5 5" xfId="2563"/>
    <cellStyle name="Vírgula 5 5 2" xfId="2564"/>
    <cellStyle name="Vírgula 5 6" xfId="2565"/>
    <cellStyle name="Vírgula 6" xfId="2566"/>
    <cellStyle name="Vírgula 6 2" xfId="2567"/>
    <cellStyle name="Vírgula 6 2 2" xfId="2568"/>
    <cellStyle name="Vírgula 6 2 2 2" xfId="2569"/>
    <cellStyle name="Vírgula 6 2 2 2 2" xfId="2570"/>
    <cellStyle name="Vírgula 6 2 2 3" xfId="2571"/>
    <cellStyle name="Vírgula 6 2 2 3 2" xfId="2572"/>
    <cellStyle name="Vírgula 6 2 2 4" xfId="2573"/>
    <cellStyle name="Vírgula 6 2 3" xfId="2574"/>
    <cellStyle name="Vírgula 6 2 3 2" xfId="2575"/>
    <cellStyle name="Vírgula 6 2 4" xfId="2576"/>
    <cellStyle name="Vírgula 6 2 4 2" xfId="2577"/>
    <cellStyle name="Vírgula 6 2 5" xfId="2578"/>
    <cellStyle name="Vírgula 6 2 6" xfId="2579"/>
    <cellStyle name="Vírgula 6 2 7" xfId="2580"/>
    <cellStyle name="Vírgula 6 3" xfId="2581"/>
    <cellStyle name="Vírgula 6 3 2" xfId="2582"/>
    <cellStyle name="Vírgula 6 3 2 2" xfId="2583"/>
    <cellStyle name="Vírgula 6 3 3" xfId="2584"/>
    <cellStyle name="Vírgula 6 3 3 2" xfId="2585"/>
    <cellStyle name="Vírgula 6 3 4" xfId="2586"/>
    <cellStyle name="Vírgula 6 3 5" xfId="2587"/>
    <cellStyle name="Vírgula 6 4" xfId="2588"/>
    <cellStyle name="Vírgula 6 4 2" xfId="2589"/>
    <cellStyle name="Vírgula 6 4 2 2" xfId="2590"/>
    <cellStyle name="Vírgula 6 4 3" xfId="2591"/>
    <cellStyle name="Vírgula 6 4 3 2" xfId="2592"/>
    <cellStyle name="Vírgula 6 4 4" xfId="2593"/>
    <cellStyle name="Vírgula 6 5" xfId="2594"/>
    <cellStyle name="Vírgula 6 5 2" xfId="2595"/>
    <cellStyle name="Vírgula 6 6" xfId="2596"/>
    <cellStyle name="Vírgula 6 6 2" xfId="2597"/>
    <cellStyle name="Vírgula 6 7" xfId="2598"/>
    <cellStyle name="Vírgula 6 8" xfId="2599"/>
    <cellStyle name="Vírgula 7" xfId="2600"/>
    <cellStyle name="Vírgula 7 2" xfId="2601"/>
    <cellStyle name="Vírgula 7 2 2" xfId="2602"/>
    <cellStyle name="Vírgula 7 2 2 2" xfId="2603"/>
    <cellStyle name="Vírgula 7 2 3" xfId="2604"/>
    <cellStyle name="Vírgula 7 2 3 2" xfId="2605"/>
    <cellStyle name="Vírgula 7 2 4" xfId="2606"/>
    <cellStyle name="Vírgula 7 2 5" xfId="2607"/>
    <cellStyle name="Vírgula 7 3" xfId="2608"/>
    <cellStyle name="Vírgula 7 3 2" xfId="2609"/>
    <cellStyle name="Vírgula 7 3 2 2" xfId="2610"/>
    <cellStyle name="Vírgula 7 3 3" xfId="2611"/>
    <cellStyle name="Vírgula 7 3 3 2" xfId="2612"/>
    <cellStyle name="Vírgula 7 3 4" xfId="2613"/>
    <cellStyle name="Vírgula 7 3 5" xfId="2614"/>
    <cellStyle name="Vírgula 7 4" xfId="2615"/>
    <cellStyle name="Vírgula 7 4 2" xfId="2616"/>
    <cellStyle name="Vírgula 7 4 2 2" xfId="2617"/>
    <cellStyle name="Vírgula 7 4 2 2 2" xfId="2618"/>
    <cellStyle name="Vírgula 7 4 2 3" xfId="2619"/>
    <cellStyle name="Vírgula 7 4 3" xfId="2620"/>
    <cellStyle name="Vírgula 7 4 3 2" xfId="2621"/>
    <cellStyle name="Vírgula 7 4 3 2 2" xfId="2622"/>
    <cellStyle name="Vírgula 7 4 3 3" xfId="2623"/>
    <cellStyle name="Vírgula 7 4 4" xfId="2624"/>
    <cellStyle name="Vírgula 7 4 4 2" xfId="2625"/>
    <cellStyle name="Vírgula 7 4 5" xfId="2626"/>
    <cellStyle name="Vírgula 7 5" xfId="2627"/>
    <cellStyle name="Vírgula 7 5 2" xfId="2628"/>
    <cellStyle name="Vírgula 7 6" xfId="2629"/>
    <cellStyle name="Vírgula 7 6 2" xfId="2630"/>
    <cellStyle name="Vírgula 7 7" xfId="2631"/>
    <cellStyle name="Vírgula 7 8" xfId="2632"/>
    <cellStyle name="Vírgula 8" xfId="2633"/>
    <cellStyle name="Vírgula 8 2" xfId="2634"/>
    <cellStyle name="Vírgula 8 2 2" xfId="2635"/>
    <cellStyle name="Vírgula 8 2 2 2" xfId="2636"/>
    <cellStyle name="Vírgula 8 2 3" xfId="2637"/>
    <cellStyle name="Vírgula 8 2 3 2" xfId="2638"/>
    <cellStyle name="Vírgula 8 2 4" xfId="2639"/>
    <cellStyle name="Vírgula 8 2 5" xfId="2640"/>
    <cellStyle name="Vírgula 8 3" xfId="2641"/>
    <cellStyle name="Vírgula 8 3 2" xfId="2642"/>
    <cellStyle name="Vírgula 8 4" xfId="2643"/>
    <cellStyle name="Vírgula 8 4 2" xfId="2644"/>
    <cellStyle name="Vírgula 8 5" xfId="2645"/>
    <cellStyle name="Vírgula 8 6" xfId="2646"/>
    <cellStyle name="Vírgula 9" xfId="2647"/>
    <cellStyle name="Vírgula 9 2" xfId="2648"/>
    <cellStyle name="Vírgula 9 2 2" xfId="2649"/>
    <cellStyle name="Vírgula 9 3" xfId="2650"/>
    <cellStyle name="Vírgula 9 3 2" xfId="2651"/>
    <cellStyle name="Vírgula 9 4" xfId="2652"/>
    <cellStyle name="Vírgula 9 5" xfId="2653"/>
    <cellStyle name="Warning Text" xfId="2654"/>
    <cellStyle name="Warning Text 2" xfId="26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1609725</xdr:colOff>
      <xdr:row>1</xdr:row>
      <xdr:rowOff>95250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86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29</xdr:row>
      <xdr:rowOff>76200</xdr:rowOff>
    </xdr:from>
    <xdr:to>
      <xdr:col>3</xdr:col>
      <xdr:colOff>771525</xdr:colOff>
      <xdr:row>31</xdr:row>
      <xdr:rowOff>123825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877050"/>
          <a:ext cx="3124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2</xdr:col>
      <xdr:colOff>1419225</xdr:colOff>
      <xdr:row>0</xdr:row>
      <xdr:rowOff>438150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2647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29</xdr:row>
      <xdr:rowOff>76200</xdr:rowOff>
    </xdr:from>
    <xdr:to>
      <xdr:col>3</xdr:col>
      <xdr:colOff>847725</xdr:colOff>
      <xdr:row>31</xdr:row>
      <xdr:rowOff>180975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29425"/>
          <a:ext cx="2905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2</xdr:col>
      <xdr:colOff>1419225</xdr:colOff>
      <xdr:row>0</xdr:row>
      <xdr:rowOff>438150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2647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3</xdr:col>
      <xdr:colOff>419100</xdr:colOff>
      <xdr:row>2</xdr:row>
      <xdr:rowOff>28575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457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3</xdr:col>
      <xdr:colOff>2047875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49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1828800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867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2905125</xdr:colOff>
      <xdr:row>2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3">
      <selection activeCell="N8" sqref="N8"/>
    </sheetView>
  </sheetViews>
  <sheetFormatPr defaultColWidth="9.140625" defaultRowHeight="15"/>
  <cols>
    <col min="1" max="16384" width="9.140625" style="615" customWidth="1"/>
  </cols>
  <sheetData>
    <row r="1" spans="1:10" ht="20.25">
      <c r="A1" s="624" t="s">
        <v>1398</v>
      </c>
      <c r="B1" s="624"/>
      <c r="C1" s="624"/>
      <c r="D1" s="624"/>
      <c r="E1" s="624"/>
      <c r="F1" s="624"/>
      <c r="G1" s="624"/>
      <c r="H1" s="624"/>
      <c r="I1" s="624"/>
      <c r="J1" s="624"/>
    </row>
    <row r="2" spans="1:10" ht="16.5">
      <c r="A2" s="625" t="s">
        <v>1402</v>
      </c>
      <c r="B2" s="625"/>
      <c r="C2" s="625"/>
      <c r="D2" s="625"/>
      <c r="E2" s="625"/>
      <c r="F2" s="625"/>
      <c r="G2" s="625"/>
      <c r="H2" s="625"/>
      <c r="I2" s="625"/>
      <c r="J2" s="625"/>
    </row>
    <row r="3" ht="16.5">
      <c r="A3" s="615" t="s">
        <v>1384</v>
      </c>
    </row>
    <row r="4" ht="16.5">
      <c r="A4" s="615" t="s">
        <v>1385</v>
      </c>
    </row>
    <row r="5" ht="16.5">
      <c r="A5" s="615" t="s">
        <v>1386</v>
      </c>
    </row>
    <row r="6" spans="1:15" ht="84.75" customHeight="1">
      <c r="A6" s="623" t="s">
        <v>1387</v>
      </c>
      <c r="B6" s="623"/>
      <c r="C6" s="623"/>
      <c r="D6" s="623"/>
      <c r="E6" s="623"/>
      <c r="F6" s="623"/>
      <c r="G6" s="623"/>
      <c r="H6" s="623"/>
      <c r="I6" s="623"/>
      <c r="J6" s="623"/>
      <c r="K6" s="616"/>
      <c r="L6" s="616"/>
      <c r="M6" s="616"/>
      <c r="N6" s="616"/>
      <c r="O6" s="616"/>
    </row>
    <row r="7" ht="16.5">
      <c r="A7" s="615" t="s">
        <v>1388</v>
      </c>
    </row>
    <row r="8" spans="1:10" ht="36" customHeight="1">
      <c r="A8" s="623" t="s">
        <v>1405</v>
      </c>
      <c r="B8" s="623"/>
      <c r="C8" s="623"/>
      <c r="D8" s="623"/>
      <c r="E8" s="623"/>
      <c r="F8" s="623"/>
      <c r="G8" s="623"/>
      <c r="H8" s="623"/>
      <c r="I8" s="623"/>
      <c r="J8" s="623"/>
    </row>
    <row r="9" spans="1:10" ht="63.75" customHeight="1">
      <c r="A9" s="623" t="s">
        <v>1399</v>
      </c>
      <c r="B9" s="623"/>
      <c r="C9" s="623"/>
      <c r="D9" s="623"/>
      <c r="E9" s="623"/>
      <c r="F9" s="623"/>
      <c r="G9" s="623"/>
      <c r="H9" s="623"/>
      <c r="I9" s="623"/>
      <c r="J9" s="623"/>
    </row>
    <row r="10" spans="1:10" ht="63" customHeight="1">
      <c r="A10" s="623" t="s">
        <v>1390</v>
      </c>
      <c r="B10" s="623"/>
      <c r="C10" s="623"/>
      <c r="D10" s="623"/>
      <c r="E10" s="623"/>
      <c r="F10" s="623"/>
      <c r="G10" s="623"/>
      <c r="H10" s="623"/>
      <c r="I10" s="623"/>
      <c r="J10" s="623"/>
    </row>
    <row r="11" spans="1:10" ht="217.5" customHeight="1">
      <c r="A11" s="623" t="s">
        <v>1400</v>
      </c>
      <c r="B11" s="623"/>
      <c r="C11" s="623"/>
      <c r="D11" s="623"/>
      <c r="E11" s="623"/>
      <c r="F11" s="623"/>
      <c r="G11" s="623"/>
      <c r="H11" s="623"/>
      <c r="I11" s="623"/>
      <c r="J11" s="623"/>
    </row>
    <row r="12" spans="1:10" ht="36.75" customHeight="1">
      <c r="A12" s="623" t="s">
        <v>1401</v>
      </c>
      <c r="B12" s="623"/>
      <c r="C12" s="623"/>
      <c r="D12" s="623"/>
      <c r="E12" s="623"/>
      <c r="F12" s="623"/>
      <c r="G12" s="623"/>
      <c r="H12" s="623"/>
      <c r="I12" s="623"/>
      <c r="J12" s="623"/>
    </row>
    <row r="13" spans="1:10" ht="33.75" customHeight="1">
      <c r="A13" s="623" t="s">
        <v>1404</v>
      </c>
      <c r="B13" s="623"/>
      <c r="C13" s="623"/>
      <c r="D13" s="623"/>
      <c r="E13" s="623"/>
      <c r="F13" s="623"/>
      <c r="G13" s="623"/>
      <c r="H13" s="623"/>
      <c r="I13" s="623"/>
      <c r="J13" s="623"/>
    </row>
    <row r="14" spans="1:10" ht="32.25" customHeight="1">
      <c r="A14" s="623" t="s">
        <v>1403</v>
      </c>
      <c r="B14" s="623"/>
      <c r="C14" s="623"/>
      <c r="D14" s="623"/>
      <c r="E14" s="623"/>
      <c r="F14" s="623"/>
      <c r="G14" s="623"/>
      <c r="H14" s="623"/>
      <c r="I14" s="623"/>
      <c r="J14" s="623"/>
    </row>
    <row r="15" spans="1:10" ht="40.5" customHeight="1">
      <c r="A15" s="623" t="s">
        <v>1391</v>
      </c>
      <c r="B15" s="623"/>
      <c r="C15" s="623"/>
      <c r="D15" s="623"/>
      <c r="E15" s="623"/>
      <c r="F15" s="623"/>
      <c r="G15" s="623"/>
      <c r="H15" s="623"/>
      <c r="I15" s="623"/>
      <c r="J15" s="623"/>
    </row>
    <row r="17" ht="18">
      <c r="A17" s="617" t="s">
        <v>1392</v>
      </c>
    </row>
    <row r="18" spans="1:10" ht="58.5" customHeight="1">
      <c r="A18" s="623" t="s">
        <v>1389</v>
      </c>
      <c r="B18" s="623"/>
      <c r="C18" s="623"/>
      <c r="D18" s="623"/>
      <c r="E18" s="623"/>
      <c r="F18" s="623"/>
      <c r="G18" s="623"/>
      <c r="H18" s="623"/>
      <c r="I18" s="623"/>
      <c r="J18" s="623"/>
    </row>
    <row r="19" spans="1:10" ht="36" customHeight="1">
      <c r="A19" s="623" t="s">
        <v>1393</v>
      </c>
      <c r="B19" s="623"/>
      <c r="C19" s="623"/>
      <c r="D19" s="623"/>
      <c r="E19" s="623"/>
      <c r="F19" s="623"/>
      <c r="G19" s="623"/>
      <c r="H19" s="623"/>
      <c r="I19" s="623"/>
      <c r="J19" s="623"/>
    </row>
    <row r="20" spans="1:10" ht="39.75" customHeight="1">
      <c r="A20" s="623" t="s">
        <v>1394</v>
      </c>
      <c r="B20" s="623"/>
      <c r="C20" s="623"/>
      <c r="D20" s="623"/>
      <c r="E20" s="623"/>
      <c r="F20" s="623"/>
      <c r="G20" s="623"/>
      <c r="H20" s="623"/>
      <c r="I20" s="623"/>
      <c r="J20" s="623"/>
    </row>
    <row r="21" spans="1:10" ht="41.25" customHeight="1">
      <c r="A21" s="623" t="s">
        <v>1395</v>
      </c>
      <c r="B21" s="623"/>
      <c r="C21" s="623"/>
      <c r="D21" s="623"/>
      <c r="E21" s="623"/>
      <c r="F21" s="623"/>
      <c r="G21" s="623"/>
      <c r="H21" s="623"/>
      <c r="I21" s="623"/>
      <c r="J21" s="623"/>
    </row>
    <row r="22" spans="1:10" ht="39" customHeight="1">
      <c r="A22" s="623" t="s">
        <v>1396</v>
      </c>
      <c r="B22" s="623"/>
      <c r="C22" s="623"/>
      <c r="D22" s="623"/>
      <c r="E22" s="623"/>
      <c r="F22" s="623"/>
      <c r="G22" s="623"/>
      <c r="H22" s="623"/>
      <c r="I22" s="623"/>
      <c r="J22" s="623"/>
    </row>
    <row r="23" ht="16.5">
      <c r="A23" s="615" t="s">
        <v>1397</v>
      </c>
    </row>
    <row r="24" ht="16.5">
      <c r="A24" s="615" t="s">
        <v>1383</v>
      </c>
    </row>
  </sheetData>
  <sheetProtection/>
  <mergeCells count="16">
    <mergeCell ref="A6:J6"/>
    <mergeCell ref="A8:J8"/>
    <mergeCell ref="A9:J9"/>
    <mergeCell ref="A10:J10"/>
    <mergeCell ref="A11:J11"/>
    <mergeCell ref="A20:J20"/>
    <mergeCell ref="A21:J21"/>
    <mergeCell ref="A22:J22"/>
    <mergeCell ref="A1:J1"/>
    <mergeCell ref="A2:J2"/>
    <mergeCell ref="A12:J12"/>
    <mergeCell ref="A13:J13"/>
    <mergeCell ref="A14:J14"/>
    <mergeCell ref="A15:J15"/>
    <mergeCell ref="A18:J18"/>
    <mergeCell ref="A19:J19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showGridLines="0" view="pageBreakPreview" zoomScaleSheetLayoutView="100" zoomScalePageLayoutView="0" workbookViewId="0" topLeftCell="A34">
      <selection activeCell="H47" sqref="H47"/>
    </sheetView>
  </sheetViews>
  <sheetFormatPr defaultColWidth="9.140625" defaultRowHeight="15"/>
  <cols>
    <col min="1" max="1" width="1.1484375" style="159" customWidth="1"/>
    <col min="2" max="2" width="25.7109375" style="158" customWidth="1"/>
    <col min="3" max="3" width="26.28125" style="161" customWidth="1"/>
    <col min="4" max="4" width="16.28125" style="158" customWidth="1"/>
    <col min="5" max="5" width="35.421875" style="158" customWidth="1"/>
    <col min="6" max="7" width="9.140625" style="159" customWidth="1"/>
    <col min="8" max="8" width="9.421875" style="159" bestFit="1" customWidth="1"/>
    <col min="9" max="16384" width="9.140625" style="159" customWidth="1"/>
  </cols>
  <sheetData>
    <row r="1" spans="2:4" ht="33" customHeight="1">
      <c r="B1" s="615"/>
      <c r="C1" s="157"/>
      <c r="D1" s="157"/>
    </row>
    <row r="2" spans="2:4" ht="24.75" customHeight="1">
      <c r="B2" s="615" t="s">
        <v>1384</v>
      </c>
      <c r="C2" s="157"/>
      <c r="D2" s="157"/>
    </row>
    <row r="3" spans="2:4" ht="18.75">
      <c r="B3" s="615" t="s">
        <v>1385</v>
      </c>
      <c r="C3" s="157"/>
      <c r="D3" s="157"/>
    </row>
    <row r="4" spans="2:4" ht="11.25" customHeight="1">
      <c r="B4" s="156"/>
      <c r="C4" s="157"/>
      <c r="D4" s="157"/>
    </row>
    <row r="5" spans="2:5" ht="18.75">
      <c r="B5" s="642" t="s">
        <v>21</v>
      </c>
      <c r="C5" s="643"/>
      <c r="D5" s="643"/>
      <c r="E5" s="644"/>
    </row>
    <row r="6" spans="2:5" ht="24">
      <c r="B6" s="287" t="s">
        <v>318</v>
      </c>
      <c r="C6" s="448" t="s">
        <v>693</v>
      </c>
      <c r="D6" s="8"/>
      <c r="E6" s="8"/>
    </row>
    <row r="7" spans="2:5" ht="18.75">
      <c r="B7" s="288" t="s">
        <v>22</v>
      </c>
      <c r="C7" s="449" t="s">
        <v>694</v>
      </c>
      <c r="D7" s="12"/>
      <c r="E7" s="12"/>
    </row>
    <row r="8" spans="2:5" ht="18.75" customHeight="1">
      <c r="B8" s="288" t="s">
        <v>23</v>
      </c>
      <c r="C8" s="448" t="s">
        <v>693</v>
      </c>
      <c r="D8" s="12"/>
      <c r="E8" s="12"/>
    </row>
    <row r="9" spans="2:5" ht="18.75">
      <c r="B9" s="288" t="s">
        <v>24</v>
      </c>
      <c r="C9" s="418" t="s">
        <v>1381</v>
      </c>
      <c r="D9" s="285"/>
      <c r="E9" s="285"/>
    </row>
    <row r="10" spans="2:5" s="160" customFormat="1" ht="18.75">
      <c r="B10" s="288" t="s">
        <v>25</v>
      </c>
      <c r="C10" s="11" t="s">
        <v>1382</v>
      </c>
      <c r="D10" s="12"/>
      <c r="E10" s="12"/>
    </row>
    <row r="11" spans="2:5" s="160" customFormat="1" ht="24">
      <c r="B11" s="288" t="s">
        <v>26</v>
      </c>
      <c r="C11" s="419" t="s">
        <v>1042</v>
      </c>
      <c r="D11" s="286"/>
      <c r="E11" s="286"/>
    </row>
    <row r="12" ht="7.5" customHeight="1"/>
    <row r="13" spans="2:5" ht="18.75">
      <c r="B13" s="645" t="s">
        <v>319</v>
      </c>
      <c r="C13" s="646"/>
      <c r="D13" s="646"/>
      <c r="E13" s="647"/>
    </row>
    <row r="14" spans="3:5" ht="5.25" customHeight="1">
      <c r="C14" s="162"/>
      <c r="D14" s="163"/>
      <c r="E14" s="163"/>
    </row>
    <row r="15" spans="2:5" s="164" customFormat="1" ht="27" customHeight="1">
      <c r="B15" s="648" t="s">
        <v>31</v>
      </c>
      <c r="C15" s="649"/>
      <c r="D15" s="650" t="s">
        <v>320</v>
      </c>
      <c r="E15" s="650"/>
    </row>
    <row r="16" spans="2:6" ht="18.75">
      <c r="B16" s="637" t="s">
        <v>602</v>
      </c>
      <c r="C16" s="637"/>
      <c r="D16" s="638">
        <v>0.04</v>
      </c>
      <c r="E16" s="638"/>
      <c r="F16" s="165"/>
    </row>
    <row r="17" spans="2:6" ht="18.75">
      <c r="B17" s="637" t="s">
        <v>603</v>
      </c>
      <c r="C17" s="637"/>
      <c r="D17" s="638">
        <v>0.0123</v>
      </c>
      <c r="E17" s="638"/>
      <c r="F17" s="165"/>
    </row>
    <row r="18" spans="2:5" ht="18.75">
      <c r="B18" s="637" t="s">
        <v>604</v>
      </c>
      <c r="C18" s="637"/>
      <c r="D18" s="638">
        <v>0.004</v>
      </c>
      <c r="E18" s="638"/>
    </row>
    <row r="19" spans="2:5" ht="18.75">
      <c r="B19" s="637" t="s">
        <v>605</v>
      </c>
      <c r="C19" s="637"/>
      <c r="D19" s="638">
        <v>0.004</v>
      </c>
      <c r="E19" s="638"/>
    </row>
    <row r="20" spans="2:5" ht="18.75">
      <c r="B20" s="637" t="s">
        <v>606</v>
      </c>
      <c r="C20" s="637"/>
      <c r="D20" s="638">
        <f>SUM(D21:E24)</f>
        <v>0.09149999999999998</v>
      </c>
      <c r="E20" s="638"/>
    </row>
    <row r="21" spans="2:5" ht="18.75">
      <c r="B21" s="637" t="s">
        <v>607</v>
      </c>
      <c r="C21" s="637"/>
      <c r="D21" s="638">
        <v>0.0065</v>
      </c>
      <c r="E21" s="638"/>
    </row>
    <row r="22" spans="2:5" ht="18.75">
      <c r="B22" s="637" t="s">
        <v>608</v>
      </c>
      <c r="C22" s="637"/>
      <c r="D22" s="638">
        <v>0.03</v>
      </c>
      <c r="E22" s="638"/>
    </row>
    <row r="23" spans="2:5" ht="18.75">
      <c r="B23" s="637" t="s">
        <v>609</v>
      </c>
      <c r="C23" s="637"/>
      <c r="D23" s="638">
        <v>0.045</v>
      </c>
      <c r="E23" s="638"/>
    </row>
    <row r="24" spans="2:5" ht="18.75">
      <c r="B24" s="637" t="s">
        <v>610</v>
      </c>
      <c r="C24" s="637"/>
      <c r="D24" s="638">
        <v>0.01</v>
      </c>
      <c r="E24" s="638"/>
    </row>
    <row r="25" spans="2:5" ht="18.75">
      <c r="B25" s="637" t="s">
        <v>611</v>
      </c>
      <c r="C25" s="637"/>
      <c r="D25" s="638">
        <v>0.074</v>
      </c>
      <c r="E25" s="638"/>
    </row>
    <row r="26" spans="2:5" ht="18.75">
      <c r="B26" s="637" t="s">
        <v>612</v>
      </c>
      <c r="C26" s="637"/>
      <c r="D26" s="638">
        <v>0.0127</v>
      </c>
      <c r="E26" s="638"/>
    </row>
    <row r="27" spans="2:10" ht="18.75">
      <c r="B27" s="639" t="s">
        <v>36</v>
      </c>
      <c r="C27" s="639"/>
      <c r="D27" s="640">
        <f>((1+(D16+D18+D26+D19))*(1+(D17))*(1+(D25)))/(1-(D20))-1</f>
        <v>0.2693493221133738</v>
      </c>
      <c r="E27" s="641"/>
      <c r="G27" s="166"/>
      <c r="H27" s="166"/>
      <c r="I27" s="166"/>
      <c r="J27" s="166"/>
    </row>
    <row r="28" spans="2:5" ht="3.75" customHeight="1">
      <c r="B28" s="167"/>
      <c r="C28" s="168"/>
      <c r="D28" s="169"/>
      <c r="E28" s="169"/>
    </row>
    <row r="29" spans="2:5" ht="18.75">
      <c r="B29" s="632" t="s">
        <v>321</v>
      </c>
      <c r="C29" s="633"/>
      <c r="D29" s="633"/>
      <c r="E29" s="634"/>
    </row>
    <row r="30" spans="2:5" ht="18.75">
      <c r="B30" s="170"/>
      <c r="C30" s="171"/>
      <c r="D30" s="172"/>
      <c r="E30" s="173"/>
    </row>
    <row r="31" spans="2:5" ht="18.75">
      <c r="B31" s="174"/>
      <c r="C31" s="175"/>
      <c r="D31" s="176"/>
      <c r="E31" s="177"/>
    </row>
    <row r="32" spans="2:5" ht="18.75">
      <c r="B32" s="178"/>
      <c r="C32" s="179"/>
      <c r="D32" s="180"/>
      <c r="E32" s="181"/>
    </row>
    <row r="33" spans="2:5" ht="4.5" customHeight="1">
      <c r="B33" s="167"/>
      <c r="C33" s="168"/>
      <c r="D33" s="169"/>
      <c r="E33" s="169"/>
    </row>
    <row r="34" spans="2:5" ht="18.75">
      <c r="B34" s="635" t="s">
        <v>322</v>
      </c>
      <c r="C34" s="635"/>
      <c r="D34" s="635"/>
      <c r="E34" s="635"/>
    </row>
    <row r="35" spans="2:5" ht="27.75" customHeight="1">
      <c r="B35" s="636" t="s">
        <v>323</v>
      </c>
      <c r="C35" s="636"/>
      <c r="D35" s="636"/>
      <c r="E35" s="636"/>
    </row>
    <row r="36" spans="2:5" ht="18.75">
      <c r="B36" s="636" t="s">
        <v>324</v>
      </c>
      <c r="C36" s="636"/>
      <c r="D36" s="636"/>
      <c r="E36" s="636"/>
    </row>
    <row r="37" spans="2:5" ht="30" customHeight="1">
      <c r="B37" s="636" t="s">
        <v>325</v>
      </c>
      <c r="C37" s="636"/>
      <c r="D37" s="636"/>
      <c r="E37" s="636"/>
    </row>
    <row r="38" spans="2:5" ht="78.75" customHeight="1">
      <c r="B38" s="636" t="s">
        <v>326</v>
      </c>
      <c r="C38" s="636"/>
      <c r="D38" s="636"/>
      <c r="E38" s="636"/>
    </row>
    <row r="39" ht="5.25" customHeight="1">
      <c r="C39" s="167"/>
    </row>
    <row r="40" spans="2:5" ht="18.75" hidden="1">
      <c r="B40" s="629" t="s">
        <v>69</v>
      </c>
      <c r="C40" s="630"/>
      <c r="D40" s="631"/>
      <c r="E40" s="182" t="s">
        <v>70</v>
      </c>
    </row>
    <row r="41" spans="2:5" ht="22.5" customHeight="1" hidden="1">
      <c r="B41" s="79"/>
      <c r="C41" s="183"/>
      <c r="D41" s="184"/>
      <c r="E41" s="185"/>
    </row>
    <row r="42" spans="2:5" ht="18.75" hidden="1">
      <c r="B42" s="186"/>
      <c r="C42" s="187"/>
      <c r="D42" s="188"/>
      <c r="E42" s="189"/>
    </row>
    <row r="43" spans="2:5" ht="5.25" customHeight="1" hidden="1">
      <c r="B43" s="190"/>
      <c r="C43" s="191"/>
      <c r="D43" s="159"/>
      <c r="E43" s="192"/>
    </row>
    <row r="44" spans="2:5" ht="18.75" customHeight="1" hidden="1">
      <c r="B44" s="626" t="s">
        <v>71</v>
      </c>
      <c r="C44" s="627"/>
      <c r="D44" s="628"/>
      <c r="E44" s="182" t="s">
        <v>70</v>
      </c>
    </row>
    <row r="45" spans="2:5" ht="18.75" hidden="1">
      <c r="B45" s="193"/>
      <c r="C45" s="194"/>
      <c r="D45" s="195"/>
      <c r="E45" s="196"/>
    </row>
    <row r="46" spans="2:5" ht="18.75" hidden="1">
      <c r="B46" s="197"/>
      <c r="C46" s="198"/>
      <c r="D46" s="199"/>
      <c r="E46" s="200"/>
    </row>
  </sheetData>
  <sheetProtection/>
  <mergeCells count="36">
    <mergeCell ref="B5:E5"/>
    <mergeCell ref="B13:E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4:C24"/>
    <mergeCell ref="D24:E24"/>
    <mergeCell ref="B22:C22"/>
    <mergeCell ref="D22:E22"/>
    <mergeCell ref="B23:C23"/>
    <mergeCell ref="D23:E23"/>
    <mergeCell ref="B25:C25"/>
    <mergeCell ref="D25:E25"/>
    <mergeCell ref="B26:C26"/>
    <mergeCell ref="D26:E26"/>
    <mergeCell ref="B27:C27"/>
    <mergeCell ref="D27:E27"/>
    <mergeCell ref="B44:D44"/>
    <mergeCell ref="B40:D40"/>
    <mergeCell ref="B29:E29"/>
    <mergeCell ref="B34:E34"/>
    <mergeCell ref="B35:E35"/>
    <mergeCell ref="B36:E36"/>
    <mergeCell ref="B37:E37"/>
    <mergeCell ref="B38:E38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scale="83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0" zoomScaleSheetLayoutView="80" zoomScalePageLayoutView="0" workbookViewId="0" topLeftCell="A22">
      <selection activeCell="D25" sqref="D25:E25"/>
    </sheetView>
  </sheetViews>
  <sheetFormatPr defaultColWidth="9.140625" defaultRowHeight="15"/>
  <cols>
    <col min="1" max="1" width="1.1484375" style="159" customWidth="1"/>
    <col min="2" max="2" width="19.7109375" style="158" customWidth="1"/>
    <col min="3" max="3" width="31.00390625" style="161" customWidth="1"/>
    <col min="4" max="4" width="22.28125" style="158" customWidth="1"/>
    <col min="5" max="5" width="30.00390625" style="158" customWidth="1"/>
    <col min="6" max="7" width="9.140625" style="159" customWidth="1"/>
    <col min="8" max="8" width="9.421875" style="159" bestFit="1" customWidth="1"/>
    <col min="9" max="16384" width="9.140625" style="159" customWidth="1"/>
  </cols>
  <sheetData>
    <row r="1" spans="2:4" ht="35.25" customHeight="1">
      <c r="B1" s="615"/>
      <c r="C1" s="157"/>
      <c r="D1" s="157"/>
    </row>
    <row r="2" spans="2:4" ht="18.75">
      <c r="B2" s="615" t="s">
        <v>1384</v>
      </c>
      <c r="C2" s="157"/>
      <c r="D2" s="157"/>
    </row>
    <row r="3" spans="2:4" ht="18.75">
      <c r="B3" s="615" t="s">
        <v>1385</v>
      </c>
      <c r="C3" s="157"/>
      <c r="D3" s="157"/>
    </row>
    <row r="4" spans="2:4" ht="11.25" customHeight="1">
      <c r="B4" s="156"/>
      <c r="C4" s="157"/>
      <c r="D4" s="157"/>
    </row>
    <row r="5" spans="2:5" ht="18.75">
      <c r="B5" s="642" t="s">
        <v>21</v>
      </c>
      <c r="C5" s="643"/>
      <c r="D5" s="643"/>
      <c r="E5" s="644"/>
    </row>
    <row r="6" spans="2:5" ht="24">
      <c r="B6" s="287" t="s">
        <v>318</v>
      </c>
      <c r="C6" s="448" t="s">
        <v>693</v>
      </c>
      <c r="D6" s="8"/>
      <c r="E6" s="8"/>
    </row>
    <row r="7" spans="2:5" ht="18.75">
      <c r="B7" s="288" t="s">
        <v>22</v>
      </c>
      <c r="C7" s="449" t="s">
        <v>694</v>
      </c>
      <c r="D7" s="12"/>
      <c r="E7" s="12"/>
    </row>
    <row r="8" spans="2:5" ht="18.75" customHeight="1">
      <c r="B8" s="288" t="s">
        <v>23</v>
      </c>
      <c r="C8" s="448" t="s">
        <v>693</v>
      </c>
      <c r="D8" s="12"/>
      <c r="E8" s="12"/>
    </row>
    <row r="9" spans="2:5" ht="18.75">
      <c r="B9" s="288" t="s">
        <v>24</v>
      </c>
      <c r="C9" s="418" t="s">
        <v>1381</v>
      </c>
      <c r="D9" s="285"/>
      <c r="E9" s="285"/>
    </row>
    <row r="10" spans="2:5" s="160" customFormat="1" ht="18.75">
      <c r="B10" s="288" t="s">
        <v>25</v>
      </c>
      <c r="C10" s="11" t="s">
        <v>1382</v>
      </c>
      <c r="D10" s="12"/>
      <c r="E10" s="12"/>
    </row>
    <row r="11" spans="2:5" s="160" customFormat="1" ht="24">
      <c r="B11" s="288" t="s">
        <v>26</v>
      </c>
      <c r="C11" s="419" t="s">
        <v>1042</v>
      </c>
      <c r="D11" s="286"/>
      <c r="E11" s="286"/>
    </row>
    <row r="12" ht="7.5" customHeight="1"/>
    <row r="13" spans="2:5" ht="18.75">
      <c r="B13" s="645" t="s">
        <v>440</v>
      </c>
      <c r="C13" s="646"/>
      <c r="D13" s="646"/>
      <c r="E13" s="647"/>
    </row>
    <row r="14" spans="3:5" ht="5.25" customHeight="1">
      <c r="C14" s="162"/>
      <c r="D14" s="163"/>
      <c r="E14" s="163"/>
    </row>
    <row r="15" spans="2:5" s="164" customFormat="1" ht="27" customHeight="1">
      <c r="B15" s="648" t="s">
        <v>31</v>
      </c>
      <c r="C15" s="649"/>
      <c r="D15" s="650" t="s">
        <v>320</v>
      </c>
      <c r="E15" s="650"/>
    </row>
    <row r="16" spans="2:6" ht="18.75">
      <c r="B16" s="637" t="s">
        <v>602</v>
      </c>
      <c r="C16" s="637"/>
      <c r="D16" s="638">
        <v>0.0345</v>
      </c>
      <c r="E16" s="638"/>
      <c r="F16" s="165"/>
    </row>
    <row r="17" spans="2:6" ht="18.75">
      <c r="B17" s="637" t="s">
        <v>603</v>
      </c>
      <c r="C17" s="637"/>
      <c r="D17" s="638">
        <v>0.0085</v>
      </c>
      <c r="E17" s="638"/>
      <c r="F17" s="165"/>
    </row>
    <row r="18" spans="2:6" ht="18.75">
      <c r="B18" s="637" t="s">
        <v>604</v>
      </c>
      <c r="C18" s="637"/>
      <c r="D18" s="638">
        <v>0</v>
      </c>
      <c r="E18" s="638"/>
      <c r="F18" s="165"/>
    </row>
    <row r="19" spans="2:6" ht="18.75">
      <c r="B19" s="637" t="s">
        <v>605</v>
      </c>
      <c r="C19" s="637"/>
      <c r="D19" s="638">
        <v>0.0048</v>
      </c>
      <c r="E19" s="638"/>
      <c r="F19" s="165"/>
    </row>
    <row r="20" spans="2:8" ht="18.75">
      <c r="B20" s="637" t="s">
        <v>606</v>
      </c>
      <c r="C20" s="637"/>
      <c r="D20" s="638">
        <v>0.0815</v>
      </c>
      <c r="E20" s="638"/>
      <c r="F20" s="165"/>
      <c r="H20" s="165">
        <f>D21+D22+D23+D24</f>
        <v>0.08149</v>
      </c>
    </row>
    <row r="21" spans="2:6" ht="18.75">
      <c r="B21" s="637" t="s">
        <v>607</v>
      </c>
      <c r="C21" s="637"/>
      <c r="D21" s="638">
        <v>0.0065</v>
      </c>
      <c r="E21" s="638"/>
      <c r="F21" s="165"/>
    </row>
    <row r="22" spans="2:6" ht="18.75">
      <c r="B22" s="637" t="s">
        <v>608</v>
      </c>
      <c r="C22" s="637"/>
      <c r="D22" s="638">
        <v>0.02999</v>
      </c>
      <c r="E22" s="638"/>
      <c r="F22" s="165"/>
    </row>
    <row r="23" spans="2:6" ht="18.75">
      <c r="B23" s="637" t="s">
        <v>609</v>
      </c>
      <c r="C23" s="637"/>
      <c r="D23" s="638">
        <v>0.045</v>
      </c>
      <c r="E23" s="638"/>
      <c r="F23" s="165"/>
    </row>
    <row r="24" spans="2:6" ht="18.75">
      <c r="B24" s="637" t="s">
        <v>610</v>
      </c>
      <c r="C24" s="637"/>
      <c r="D24" s="638">
        <v>0</v>
      </c>
      <c r="E24" s="638"/>
      <c r="F24" s="165"/>
    </row>
    <row r="25" spans="2:6" ht="18.75">
      <c r="B25" s="637" t="s">
        <v>611</v>
      </c>
      <c r="C25" s="637"/>
      <c r="D25" s="638">
        <v>0.0511</v>
      </c>
      <c r="E25" s="638"/>
      <c r="F25" s="165"/>
    </row>
    <row r="26" spans="2:6" ht="18.75">
      <c r="B26" s="637" t="s">
        <v>612</v>
      </c>
      <c r="C26" s="637"/>
      <c r="D26" s="638">
        <v>0.0085</v>
      </c>
      <c r="E26" s="638"/>
      <c r="F26" s="165"/>
    </row>
    <row r="27" spans="2:10" ht="18.75">
      <c r="B27" s="639" t="s">
        <v>36</v>
      </c>
      <c r="C27" s="639"/>
      <c r="D27" s="640">
        <f>((1+(D16+D18+D26+D19))*(1+(D17))*(1+(D25)))/(1-(D20))-1</f>
        <v>0.20925856497550344</v>
      </c>
      <c r="E27" s="641"/>
      <c r="G27" s="166"/>
      <c r="H27" s="166"/>
      <c r="I27" s="166"/>
      <c r="J27" s="166"/>
    </row>
    <row r="28" spans="2:10" ht="3.75" customHeight="1">
      <c r="B28" s="378"/>
      <c r="C28" s="379"/>
      <c r="D28" s="380"/>
      <c r="E28" s="380"/>
      <c r="G28" s="166"/>
      <c r="H28" s="166"/>
      <c r="I28" s="166"/>
      <c r="J28" s="166"/>
    </row>
    <row r="29" spans="2:10" ht="18.75">
      <c r="B29" s="635" t="s">
        <v>321</v>
      </c>
      <c r="C29" s="635"/>
      <c r="D29" s="635"/>
      <c r="E29" s="635"/>
      <c r="G29" s="166"/>
      <c r="H29" s="166"/>
      <c r="I29" s="166"/>
      <c r="J29" s="166"/>
    </row>
    <row r="30" spans="2:10" ht="18.75">
      <c r="B30" s="381"/>
      <c r="C30" s="382"/>
      <c r="D30" s="383"/>
      <c r="E30" s="384"/>
      <c r="G30" s="166"/>
      <c r="H30" s="166"/>
      <c r="I30" s="166"/>
      <c r="J30" s="166"/>
    </row>
    <row r="31" spans="2:10" ht="18.75">
      <c r="B31" s="385"/>
      <c r="C31" s="175"/>
      <c r="D31" s="386"/>
      <c r="E31" s="387"/>
      <c r="G31" s="166"/>
      <c r="H31" s="166"/>
      <c r="I31" s="166"/>
      <c r="J31" s="166"/>
    </row>
    <row r="32" spans="2:10" ht="18.75">
      <c r="B32" s="388"/>
      <c r="C32" s="389"/>
      <c r="D32" s="390"/>
      <c r="E32" s="391"/>
      <c r="G32" s="166"/>
      <c r="H32" s="166"/>
      <c r="I32" s="166"/>
      <c r="J32" s="166"/>
    </row>
    <row r="33" spans="2:5" ht="3.75" customHeight="1">
      <c r="B33" s="378"/>
      <c r="C33" s="379"/>
      <c r="D33" s="380"/>
      <c r="E33" s="380"/>
    </row>
    <row r="34" spans="2:5" ht="18.75">
      <c r="B34" s="635" t="s">
        <v>322</v>
      </c>
      <c r="C34" s="635"/>
      <c r="D34" s="635"/>
      <c r="E34" s="635"/>
    </row>
    <row r="35" spans="2:5" ht="27.75" customHeight="1">
      <c r="B35" s="636" t="s">
        <v>323</v>
      </c>
      <c r="C35" s="636"/>
      <c r="D35" s="636"/>
      <c r="E35" s="636"/>
    </row>
    <row r="36" spans="2:5" ht="18.75">
      <c r="B36" s="636" t="s">
        <v>324</v>
      </c>
      <c r="C36" s="636"/>
      <c r="D36" s="636"/>
      <c r="E36" s="636"/>
    </row>
    <row r="37" spans="2:5" ht="30" customHeight="1">
      <c r="B37" s="636" t="s">
        <v>325</v>
      </c>
      <c r="C37" s="636"/>
      <c r="D37" s="636"/>
      <c r="E37" s="636"/>
    </row>
    <row r="38" spans="2:5" ht="78.75" customHeight="1">
      <c r="B38" s="636" t="s">
        <v>326</v>
      </c>
      <c r="C38" s="636"/>
      <c r="D38" s="636"/>
      <c r="E38" s="636"/>
    </row>
    <row r="39" ht="5.25" customHeight="1">
      <c r="C39" s="167"/>
    </row>
    <row r="40" spans="2:5" ht="18.75" hidden="1">
      <c r="B40" s="629" t="s">
        <v>69</v>
      </c>
      <c r="C40" s="630"/>
      <c r="D40" s="631"/>
      <c r="E40" s="182" t="s">
        <v>70</v>
      </c>
    </row>
    <row r="41" spans="2:5" ht="33.75" customHeight="1" hidden="1">
      <c r="B41" s="79"/>
      <c r="C41" s="79"/>
      <c r="D41" s="79"/>
      <c r="E41" s="185"/>
    </row>
    <row r="42" spans="2:5" ht="18.75" hidden="1">
      <c r="B42" s="186"/>
      <c r="C42" s="186"/>
      <c r="D42" s="186"/>
      <c r="E42" s="189"/>
    </row>
    <row r="43" spans="2:5" ht="5.25" customHeight="1" hidden="1">
      <c r="B43" s="190"/>
      <c r="C43" s="191"/>
      <c r="D43" s="159"/>
      <c r="E43" s="192"/>
    </row>
    <row r="44" spans="2:5" ht="18.75" customHeight="1" hidden="1">
      <c r="B44" s="626" t="s">
        <v>71</v>
      </c>
      <c r="C44" s="627"/>
      <c r="D44" s="628"/>
      <c r="E44" s="182" t="s">
        <v>70</v>
      </c>
    </row>
    <row r="45" spans="2:5" ht="18.75" hidden="1">
      <c r="B45" s="193"/>
      <c r="C45" s="194"/>
      <c r="D45" s="195"/>
      <c r="E45" s="196"/>
    </row>
    <row r="46" spans="2:5" ht="18.75" hidden="1">
      <c r="B46" s="197"/>
      <c r="C46" s="198"/>
      <c r="D46" s="199"/>
      <c r="E46" s="200"/>
    </row>
    <row r="48" ht="18.75">
      <c r="E48" s="621"/>
    </row>
  </sheetData>
  <sheetProtection/>
  <mergeCells count="36">
    <mergeCell ref="B5:E5"/>
    <mergeCell ref="B13:E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36:E36"/>
    <mergeCell ref="B37:E37"/>
    <mergeCell ref="B38:E38"/>
    <mergeCell ref="B26:C26"/>
    <mergeCell ref="D26:E26"/>
    <mergeCell ref="B27:C27"/>
    <mergeCell ref="D27:E27"/>
    <mergeCell ref="B29:E29"/>
    <mergeCell ref="B44:D44"/>
    <mergeCell ref="B40:D40"/>
    <mergeCell ref="B23:C23"/>
    <mergeCell ref="D23:E23"/>
    <mergeCell ref="D24:E24"/>
    <mergeCell ref="D25:E25"/>
    <mergeCell ref="B24:C24"/>
    <mergeCell ref="B25:C25"/>
    <mergeCell ref="B34:E34"/>
    <mergeCell ref="B35:E35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scale="81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view="pageBreakPreview" zoomScale="80" zoomScaleSheetLayoutView="80" zoomScalePageLayoutView="0" workbookViewId="0" topLeftCell="A4">
      <selection activeCell="H25" sqref="H25"/>
    </sheetView>
  </sheetViews>
  <sheetFormatPr defaultColWidth="9.140625" defaultRowHeight="15"/>
  <cols>
    <col min="1" max="1" width="1.1484375" style="159" customWidth="1"/>
    <col min="2" max="2" width="19.7109375" style="158" customWidth="1"/>
    <col min="3" max="3" width="38.28125" style="161" customWidth="1"/>
    <col min="4" max="4" width="22.28125" style="158" customWidth="1"/>
    <col min="5" max="5" width="30.00390625" style="158" customWidth="1"/>
    <col min="6" max="7" width="9.140625" style="159" customWidth="1"/>
    <col min="8" max="8" width="9.421875" style="159" bestFit="1" customWidth="1"/>
    <col min="9" max="16384" width="9.140625" style="159" customWidth="1"/>
  </cols>
  <sheetData>
    <row r="1" spans="2:4" ht="35.25" customHeight="1">
      <c r="B1" s="615"/>
      <c r="C1" s="611"/>
      <c r="D1" s="611"/>
    </row>
    <row r="2" spans="2:4" ht="18.75">
      <c r="B2" s="615" t="s">
        <v>1384</v>
      </c>
      <c r="C2" s="611"/>
      <c r="D2" s="611"/>
    </row>
    <row r="3" spans="2:4" ht="18.75">
      <c r="B3" s="615" t="s">
        <v>1385</v>
      </c>
      <c r="C3" s="611"/>
      <c r="D3" s="611"/>
    </row>
    <row r="4" spans="2:4" ht="11.25" customHeight="1">
      <c r="B4" s="156"/>
      <c r="C4" s="611"/>
      <c r="D4" s="611"/>
    </row>
    <row r="5" spans="2:5" ht="18.75">
      <c r="B5" s="642" t="s">
        <v>21</v>
      </c>
      <c r="C5" s="643"/>
      <c r="D5" s="643"/>
      <c r="E5" s="644"/>
    </row>
    <row r="6" spans="2:5" ht="24">
      <c r="B6" s="287" t="s">
        <v>318</v>
      </c>
      <c r="C6" s="448" t="s">
        <v>693</v>
      </c>
      <c r="D6" s="8"/>
      <c r="E6" s="8"/>
    </row>
    <row r="7" spans="2:5" ht="18.75">
      <c r="B7" s="288" t="s">
        <v>22</v>
      </c>
      <c r="C7" s="449" t="s">
        <v>694</v>
      </c>
      <c r="D7" s="12"/>
      <c r="E7" s="12"/>
    </row>
    <row r="8" spans="2:5" ht="18.75" customHeight="1">
      <c r="B8" s="288" t="s">
        <v>23</v>
      </c>
      <c r="C8" s="448" t="s">
        <v>693</v>
      </c>
      <c r="D8" s="12"/>
      <c r="E8" s="12"/>
    </row>
    <row r="9" spans="2:5" ht="18.75">
      <c r="B9" s="288" t="s">
        <v>24</v>
      </c>
      <c r="C9" s="418" t="s">
        <v>1381</v>
      </c>
      <c r="D9" s="285"/>
      <c r="E9" s="285"/>
    </row>
    <row r="10" spans="2:5" s="160" customFormat="1" ht="18.75">
      <c r="B10" s="288" t="s">
        <v>25</v>
      </c>
      <c r="C10" s="11" t="s">
        <v>1382</v>
      </c>
      <c r="D10" s="12"/>
      <c r="E10" s="12"/>
    </row>
    <row r="11" spans="2:5" s="160" customFormat="1" ht="24">
      <c r="B11" s="288" t="s">
        <v>26</v>
      </c>
      <c r="C11" s="419" t="s">
        <v>1042</v>
      </c>
      <c r="D11" s="286"/>
      <c r="E11" s="286"/>
    </row>
    <row r="12" ht="7.5" customHeight="1"/>
    <row r="13" spans="2:5" ht="18.75">
      <c r="B13" s="645" t="s">
        <v>1406</v>
      </c>
      <c r="C13" s="646"/>
      <c r="D13" s="646"/>
      <c r="E13" s="647"/>
    </row>
    <row r="14" spans="3:5" ht="5.25" customHeight="1">
      <c r="C14" s="162"/>
      <c r="D14" s="163"/>
      <c r="E14" s="163"/>
    </row>
    <row r="15" spans="2:5" s="164" customFormat="1" ht="27" customHeight="1">
      <c r="B15" s="648" t="s">
        <v>31</v>
      </c>
      <c r="C15" s="649"/>
      <c r="D15" s="650" t="s">
        <v>1410</v>
      </c>
      <c r="E15" s="650"/>
    </row>
    <row r="16" spans="2:6" ht="18.75">
      <c r="B16" s="651" t="s">
        <v>1407</v>
      </c>
      <c r="C16" s="637"/>
      <c r="D16" s="638">
        <v>0.015</v>
      </c>
      <c r="E16" s="638"/>
      <c r="F16" s="165"/>
    </row>
    <row r="17" spans="2:6" ht="18.75">
      <c r="B17" s="651" t="s">
        <v>1408</v>
      </c>
      <c r="C17" s="637"/>
      <c r="D17" s="638">
        <v>0.0065</v>
      </c>
      <c r="E17" s="638"/>
      <c r="F17" s="165"/>
    </row>
    <row r="18" spans="2:6" ht="18.75">
      <c r="B18" s="651" t="s">
        <v>1411</v>
      </c>
      <c r="C18" s="637"/>
      <c r="D18" s="638">
        <v>0.03</v>
      </c>
      <c r="E18" s="638"/>
      <c r="F18" s="165"/>
    </row>
    <row r="19" spans="2:6" ht="18.75">
      <c r="B19" s="651" t="s">
        <v>1409</v>
      </c>
      <c r="C19" s="637"/>
      <c r="D19" s="638">
        <v>0.01</v>
      </c>
      <c r="E19" s="638"/>
      <c r="F19" s="165"/>
    </row>
  </sheetData>
  <sheetProtection/>
  <mergeCells count="12">
    <mergeCell ref="B5:E5"/>
    <mergeCell ref="B13:E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scale="90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showGridLines="0" view="pageBreakPreview" zoomScale="80" zoomScaleNormal="70" zoomScaleSheetLayoutView="80" zoomScalePageLayoutView="0" workbookViewId="0" topLeftCell="A10">
      <selection activeCell="H25" sqref="H25"/>
    </sheetView>
  </sheetViews>
  <sheetFormatPr defaultColWidth="9.140625" defaultRowHeight="15"/>
  <cols>
    <col min="1" max="1" width="1.7109375" style="157" bestFit="1" customWidth="1"/>
    <col min="2" max="2" width="12.7109375" style="157" customWidth="1"/>
    <col min="3" max="3" width="19.57421875" style="157" customWidth="1"/>
    <col min="4" max="4" width="32.140625" style="157" customWidth="1"/>
    <col min="5" max="5" width="21.28125" style="157" customWidth="1"/>
    <col min="6" max="6" width="20.8515625" style="157" customWidth="1"/>
    <col min="7" max="7" width="27.57421875" style="201" customWidth="1"/>
    <col min="8" max="8" width="23.421875" style="215" customWidth="1"/>
    <col min="9" max="9" width="12.00390625" style="201" customWidth="1"/>
    <col min="10" max="10" width="8.8515625" style="215" customWidth="1"/>
    <col min="11" max="11" width="14.57421875" style="201" customWidth="1"/>
    <col min="12" max="12" width="9.140625" style="215" customWidth="1"/>
    <col min="13" max="16" width="9.140625" style="157" customWidth="1"/>
    <col min="17" max="17" width="10.8515625" style="157" customWidth="1"/>
    <col min="18" max="16384" width="9.140625" style="157" customWidth="1"/>
  </cols>
  <sheetData>
    <row r="1" spans="2:6" ht="18.75">
      <c r="B1" s="156"/>
      <c r="F1" s="158"/>
    </row>
    <row r="2" spans="2:6" ht="18.75">
      <c r="B2" s="156"/>
      <c r="F2" s="158"/>
    </row>
    <row r="3" spans="2:6" ht="21.75" customHeight="1">
      <c r="B3" s="615" t="s">
        <v>1384</v>
      </c>
      <c r="F3" s="158"/>
    </row>
    <row r="4" spans="2:6" ht="18.75">
      <c r="B4" s="615" t="s">
        <v>1385</v>
      </c>
      <c r="F4" s="158"/>
    </row>
    <row r="5" spans="2:12" s="611" customFormat="1" ht="8.25" customHeight="1">
      <c r="B5" s="615"/>
      <c r="F5" s="158"/>
      <c r="G5" s="201"/>
      <c r="H5" s="215"/>
      <c r="I5" s="201"/>
      <c r="J5" s="215"/>
      <c r="K5" s="201"/>
      <c r="L5" s="215"/>
    </row>
    <row r="6" spans="2:6" ht="12.75">
      <c r="B6" s="642" t="s">
        <v>21</v>
      </c>
      <c r="C6" s="652"/>
      <c r="D6" s="652"/>
      <c r="E6" s="652"/>
      <c r="F6" s="653"/>
    </row>
    <row r="7" spans="2:6" ht="12.75">
      <c r="B7" s="654" t="s">
        <v>318</v>
      </c>
      <c r="C7" s="654"/>
      <c r="D7" s="448" t="s">
        <v>693</v>
      </c>
      <c r="E7" s="8"/>
      <c r="F7" s="8"/>
    </row>
    <row r="8" spans="2:6" ht="12.75">
      <c r="B8" s="655" t="s">
        <v>22</v>
      </c>
      <c r="C8" s="655"/>
      <c r="D8" s="449" t="s">
        <v>694</v>
      </c>
      <c r="E8" s="12"/>
      <c r="F8" s="12"/>
    </row>
    <row r="9" spans="2:6" ht="12.75">
      <c r="B9" s="655" t="s">
        <v>23</v>
      </c>
      <c r="C9" s="655"/>
      <c r="D9" s="448" t="s">
        <v>693</v>
      </c>
      <c r="E9" s="12"/>
      <c r="F9" s="12"/>
    </row>
    <row r="10" spans="2:6" ht="12.75">
      <c r="B10" s="655" t="s">
        <v>24</v>
      </c>
      <c r="C10" s="655"/>
      <c r="D10" s="418" t="s">
        <v>1381</v>
      </c>
      <c r="E10" s="285"/>
      <c r="F10" s="285"/>
    </row>
    <row r="11" spans="2:6" ht="12.75">
      <c r="B11" s="655" t="s">
        <v>25</v>
      </c>
      <c r="C11" s="655"/>
      <c r="D11" s="11" t="s">
        <v>1382</v>
      </c>
      <c r="E11" s="12"/>
      <c r="F11" s="12"/>
    </row>
    <row r="12" spans="2:6" ht="12.75">
      <c r="B12" s="655" t="s">
        <v>26</v>
      </c>
      <c r="C12" s="655"/>
      <c r="D12" s="419" t="s">
        <v>1042</v>
      </c>
      <c r="E12" s="286"/>
      <c r="F12" s="286"/>
    </row>
    <row r="13" spans="2:6" ht="6.75" customHeight="1">
      <c r="B13" s="158"/>
      <c r="C13" s="161"/>
      <c r="D13" s="161"/>
      <c r="E13" s="158"/>
      <c r="F13" s="158"/>
    </row>
    <row r="14" spans="2:6" ht="15">
      <c r="B14" s="645" t="s">
        <v>327</v>
      </c>
      <c r="C14" s="646"/>
      <c r="D14" s="646"/>
      <c r="E14" s="646"/>
      <c r="F14" s="647"/>
    </row>
    <row r="15" spans="5:6" ht="6" customHeight="1">
      <c r="E15" s="202"/>
      <c r="F15" s="202"/>
    </row>
    <row r="16" spans="2:6" ht="8.25" customHeight="1">
      <c r="B16" s="203"/>
      <c r="C16" s="204"/>
      <c r="D16" s="289"/>
      <c r="E16" s="205"/>
      <c r="F16" s="206"/>
    </row>
    <row r="17" spans="2:6" ht="12.75">
      <c r="B17" s="207" t="s">
        <v>328</v>
      </c>
      <c r="C17" s="208" t="s">
        <v>31</v>
      </c>
      <c r="D17" s="290"/>
      <c r="E17" s="209" t="s">
        <v>329</v>
      </c>
      <c r="F17" s="210" t="s">
        <v>330</v>
      </c>
    </row>
    <row r="18" spans="2:6" ht="15" customHeight="1">
      <c r="B18" s="211"/>
      <c r="C18" s="212"/>
      <c r="D18" s="291"/>
      <c r="E18" s="213" t="s">
        <v>331</v>
      </c>
      <c r="F18" s="214" t="s">
        <v>332</v>
      </c>
    </row>
    <row r="19" spans="1:6" ht="15" customHeight="1">
      <c r="A19" s="216"/>
      <c r="B19" s="217" t="str">
        <f>'Planilha orçamentária'!B12</f>
        <v>02.00.000</v>
      </c>
      <c r="C19" s="658" t="str">
        <f>'Planilha orçamentária'!C12:K12</f>
        <v>SERVIÇOS PRELIMINARES</v>
      </c>
      <c r="D19" s="659"/>
      <c r="E19" s="310">
        <f>SUM('Planilha orçamentária'!K15,'Planilha orçamentária'!K40)</f>
        <v>32980.46</v>
      </c>
      <c r="F19" s="218">
        <f>E19/$E$29</f>
        <v>0.12684792307692308</v>
      </c>
    </row>
    <row r="20" spans="1:13" ht="15">
      <c r="A20" s="216"/>
      <c r="B20" s="219" t="str">
        <f>'Planilha orçamentária'!B51</f>
        <v>03.00.000</v>
      </c>
      <c r="C20" s="656" t="str">
        <f>'Planilha orçamentária'!C51:K51</f>
        <v> FUNDAÇÕES E ESTRUTURAS</v>
      </c>
      <c r="D20" s="657"/>
      <c r="E20" s="310">
        <f>SUM('Planilha orçamentária'!K54,'Planilha orçamentária'!K87,'Planilha orçamentária'!K139)</f>
        <v>19057.68</v>
      </c>
      <c r="F20" s="218">
        <f aca="true" t="shared" si="0" ref="F20:F27">E20/$E$29</f>
        <v>0.07329876923076924</v>
      </c>
      <c r="G20" s="220"/>
      <c r="H20" s="221"/>
      <c r="I20" s="222"/>
      <c r="J20" s="221"/>
      <c r="K20" s="222"/>
      <c r="L20" s="221"/>
      <c r="M20" s="223"/>
    </row>
    <row r="21" spans="1:13" ht="15">
      <c r="A21" s="216"/>
      <c r="B21" s="219" t="str">
        <f>'Planilha orçamentária'!B146</f>
        <v>04.00.000</v>
      </c>
      <c r="C21" s="656" t="str">
        <f>'Planilha orçamentária'!C146:K146</f>
        <v>ARQUITETURA E ELEMENTOS DE URBANISMO</v>
      </c>
      <c r="D21" s="657"/>
      <c r="E21" s="310">
        <f>SUM('Planilha orçamentária'!K149,'Planilha orçamentária'!K203)</f>
        <v>19825.21</v>
      </c>
      <c r="F21" s="218">
        <f t="shared" si="0"/>
        <v>0.07625080769230769</v>
      </c>
      <c r="G21" s="220"/>
      <c r="H21" s="221"/>
      <c r="I21" s="222"/>
      <c r="J21" s="221"/>
      <c r="K21" s="222"/>
      <c r="L21" s="221"/>
      <c r="M21" s="223"/>
    </row>
    <row r="22" spans="1:13" ht="15">
      <c r="A22" s="216"/>
      <c r="B22" s="219" t="str">
        <f>'Planilha orçamentária'!B220</f>
        <v>05.00.000</v>
      </c>
      <c r="C22" s="656" t="str">
        <f>'Planilha orçamentária'!C220:K220</f>
        <v>INSTALAÇÕES HIDRÁULICAS E SANITÁRIAS</v>
      </c>
      <c r="D22" s="657"/>
      <c r="E22" s="310">
        <f>SUM('Planilha orçamentária'!K223)</f>
        <v>1089.32</v>
      </c>
      <c r="F22" s="218">
        <f t="shared" si="0"/>
        <v>0.0041896923076923075</v>
      </c>
      <c r="G22" s="220"/>
      <c r="H22" s="221"/>
      <c r="I22" s="222"/>
      <c r="J22" s="221"/>
      <c r="K22" s="222"/>
      <c r="L22" s="221"/>
      <c r="M22" s="223"/>
    </row>
    <row r="23" spans="1:13" ht="15">
      <c r="A23" s="216"/>
      <c r="B23" s="219" t="str">
        <f>'Planilha orçamentária'!B251</f>
        <v>06.00.000</v>
      </c>
      <c r="C23" s="656" t="str">
        <f>'Planilha orçamentária'!C251:K251</f>
        <v>INSTALAÇÕES ELÉTRICAS E ELETRÔNICAS</v>
      </c>
      <c r="D23" s="657"/>
      <c r="E23" s="310">
        <f>SUM('Planilha orçamentária'!K254,'Planilha orçamentária'!K349)</f>
        <v>101277.47</v>
      </c>
      <c r="F23" s="218">
        <f t="shared" si="0"/>
        <v>0.3895287307692308</v>
      </c>
      <c r="G23" s="220"/>
      <c r="H23" s="221"/>
      <c r="I23" s="222"/>
      <c r="J23" s="221"/>
      <c r="K23" s="222"/>
      <c r="L23" s="221"/>
      <c r="M23" s="223"/>
    </row>
    <row r="24" spans="1:13" ht="15" hidden="1">
      <c r="A24" s="216"/>
      <c r="B24" s="219" t="e">
        <f>'Planilha orçamentária'!#REF!</f>
        <v>#REF!</v>
      </c>
      <c r="C24" s="656" t="e">
        <f>'Planilha orçamentária'!#REF!</f>
        <v>#REF!</v>
      </c>
      <c r="D24" s="657"/>
      <c r="E24" s="310"/>
      <c r="F24" s="218">
        <f t="shared" si="0"/>
        <v>0</v>
      </c>
      <c r="G24" s="220"/>
      <c r="H24" s="221"/>
      <c r="I24" s="222"/>
      <c r="J24" s="221"/>
      <c r="K24" s="222"/>
      <c r="L24" s="221"/>
      <c r="M24" s="223"/>
    </row>
    <row r="25" spans="1:12" ht="12.75">
      <c r="A25" s="216"/>
      <c r="B25" s="219" t="str">
        <f>'Planilha orçamentária'!B366</f>
        <v>08.00.000</v>
      </c>
      <c r="C25" s="656" t="str">
        <f>'Planilha orçamentária'!C366:K366</f>
        <v>INSTALAÇÕES DE PREVENÇÃO E COMBATE A INCÊNDIO</v>
      </c>
      <c r="D25" s="657"/>
      <c r="E25" s="310">
        <f>'Planilha orçamentária'!K369</f>
        <v>58770.270000000004</v>
      </c>
      <c r="F25" s="218">
        <f t="shared" si="0"/>
        <v>0.2260395</v>
      </c>
      <c r="G25" s="157"/>
      <c r="H25" s="157"/>
      <c r="I25" s="157"/>
      <c r="J25" s="157"/>
      <c r="K25" s="157"/>
      <c r="L25" s="157"/>
    </row>
    <row r="26" spans="1:13" ht="15">
      <c r="A26" s="216"/>
      <c r="B26" s="224" t="str">
        <f>'Planilha orçamentária'!B429</f>
        <v>09.00.000</v>
      </c>
      <c r="C26" s="664" t="str">
        <f>'Planilha orçamentária'!C429:K429</f>
        <v>SERVIÇOS COMPLEMENTARES</v>
      </c>
      <c r="D26" s="665"/>
      <c r="E26" s="310">
        <f>SUM('Planilha orçamentária'!K432,'Planilha orçamentária'!K435)</f>
        <v>5985.23</v>
      </c>
      <c r="F26" s="218">
        <f t="shared" si="0"/>
        <v>0.023020115384615382</v>
      </c>
      <c r="G26" s="220"/>
      <c r="H26" s="221"/>
      <c r="I26" s="222"/>
      <c r="J26" s="221"/>
      <c r="K26" s="222"/>
      <c r="L26" s="221"/>
      <c r="M26" s="223"/>
    </row>
    <row r="27" spans="1:13" ht="15">
      <c r="A27" s="216"/>
      <c r="B27" s="219" t="str">
        <f>'Planilha orçamentária'!B438</f>
        <v>10.00.000</v>
      </c>
      <c r="C27" s="656" t="str">
        <f>'Planilha orçamentária'!C438:K438</f>
        <v>SERVIÇOS AUXILIARES E ADMINISTRATIVOS</v>
      </c>
      <c r="D27" s="657"/>
      <c r="E27" s="310">
        <f>SUM('Planilha orçamentária'!K441)</f>
        <v>18493.93</v>
      </c>
      <c r="F27" s="218">
        <f t="shared" si="0"/>
        <v>0.0711305</v>
      </c>
      <c r="G27" s="225"/>
      <c r="H27" s="226"/>
      <c r="I27" s="227"/>
      <c r="J27" s="226"/>
      <c r="K27" s="227"/>
      <c r="L27" s="226"/>
      <c r="M27" s="228"/>
    </row>
    <row r="28" spans="1:13" s="611" customFormat="1" ht="15">
      <c r="A28" s="216"/>
      <c r="B28" s="219" t="str">
        <f>'Planilha orçamentária'!B448</f>
        <v>12.00.000</v>
      </c>
      <c r="C28" s="656" t="str">
        <f>'Planilha orçamentária'!C448:K448</f>
        <v>LIGAÇÃO DEFINITIVA</v>
      </c>
      <c r="D28" s="657"/>
      <c r="E28" s="310">
        <f>'Planilha orçamentária'!K451</f>
        <v>2520.4300000000003</v>
      </c>
      <c r="F28" s="218">
        <f>E28/$E$29</f>
        <v>0.00969396153846154</v>
      </c>
      <c r="G28" s="225"/>
      <c r="H28" s="226"/>
      <c r="I28" s="227"/>
      <c r="J28" s="226"/>
      <c r="K28" s="227"/>
      <c r="L28" s="226"/>
      <c r="M28" s="228"/>
    </row>
    <row r="29" spans="1:24" s="215" customFormat="1" ht="12.75">
      <c r="A29" s="216"/>
      <c r="B29" s="229" t="s">
        <v>333</v>
      </c>
      <c r="C29" s="662"/>
      <c r="D29" s="663"/>
      <c r="E29" s="311">
        <f>ROUNDUP(SUM(E19:E28),2)</f>
        <v>260000</v>
      </c>
      <c r="F29" s="294">
        <f>SUM(F19:F28)</f>
        <v>1</v>
      </c>
      <c r="G29" s="201"/>
      <c r="I29" s="201"/>
      <c r="K29" s="201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1:24" s="215" customFormat="1" ht="39" customHeight="1">
      <c r="A30" s="157"/>
      <c r="B30" s="660" t="s">
        <v>1217</v>
      </c>
      <c r="C30" s="660"/>
      <c r="D30" s="661"/>
      <c r="E30" s="230">
        <f>ROUNDUP(SUM(E19:E28),2)</f>
        <v>260000</v>
      </c>
      <c r="F30" s="231">
        <f>SUM(F19:F28)</f>
        <v>1</v>
      </c>
      <c r="G30" s="201"/>
      <c r="I30" s="201"/>
      <c r="K30" s="201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ht="6" customHeight="1"/>
    <row r="32" spans="2:6" ht="12.75" hidden="1">
      <c r="B32" s="629" t="s">
        <v>69</v>
      </c>
      <c r="C32" s="630"/>
      <c r="D32" s="630"/>
      <c r="E32" s="631"/>
      <c r="F32" s="182" t="s">
        <v>70</v>
      </c>
    </row>
    <row r="33" spans="2:6" ht="27.75" customHeight="1" hidden="1">
      <c r="B33" s="79"/>
      <c r="C33" s="79"/>
      <c r="D33" s="79"/>
      <c r="E33" s="184"/>
      <c r="F33" s="185"/>
    </row>
    <row r="34" spans="2:6" ht="29.25" customHeight="1" hidden="1">
      <c r="B34" s="186"/>
      <c r="C34" s="186"/>
      <c r="D34" s="186"/>
      <c r="E34" s="188"/>
      <c r="F34" s="189"/>
    </row>
    <row r="35" spans="2:6" ht="7.5" customHeight="1" hidden="1">
      <c r="B35" s="190"/>
      <c r="C35" s="191"/>
      <c r="D35" s="191"/>
      <c r="E35" s="159"/>
      <c r="F35" s="192"/>
    </row>
    <row r="36" spans="2:6" ht="12.75" hidden="1">
      <c r="B36" s="626" t="s">
        <v>71</v>
      </c>
      <c r="C36" s="627"/>
      <c r="D36" s="627"/>
      <c r="E36" s="628"/>
      <c r="F36" s="182" t="s">
        <v>70</v>
      </c>
    </row>
    <row r="37" spans="2:6" ht="30" customHeight="1">
      <c r="B37" s="193"/>
      <c r="C37" s="194"/>
      <c r="D37" s="194"/>
      <c r="E37" s="195"/>
      <c r="F37" s="196"/>
    </row>
    <row r="38" spans="2:6" ht="33" customHeight="1">
      <c r="B38" s="197"/>
      <c r="C38" s="198"/>
      <c r="D38" s="198"/>
      <c r="E38" s="199"/>
      <c r="F38" s="200"/>
    </row>
  </sheetData>
  <sheetProtection/>
  <mergeCells count="22">
    <mergeCell ref="C20:D20"/>
    <mergeCell ref="C27:D27"/>
    <mergeCell ref="C26:D26"/>
    <mergeCell ref="C24:D24"/>
    <mergeCell ref="B36:E36"/>
    <mergeCell ref="C21:D21"/>
    <mergeCell ref="B30:D30"/>
    <mergeCell ref="C25:D25"/>
    <mergeCell ref="C29:D29"/>
    <mergeCell ref="B32:E32"/>
    <mergeCell ref="C28:D28"/>
    <mergeCell ref="C23:D23"/>
    <mergeCell ref="B6:F6"/>
    <mergeCell ref="B7:C7"/>
    <mergeCell ref="B8:C8"/>
    <mergeCell ref="B14:F14"/>
    <mergeCell ref="C22:D22"/>
    <mergeCell ref="B10:C10"/>
    <mergeCell ref="B11:C11"/>
    <mergeCell ref="C19:D19"/>
    <mergeCell ref="B9:C9"/>
    <mergeCell ref="B12:C12"/>
  </mergeCells>
  <printOptions horizontalCentered="1"/>
  <pageMargins left="0.1968503937007874" right="0.1968503937007874" top="1.1811023622047245" bottom="0.7874015748031497" header="0.3937007874015748" footer="0.1968503937007874"/>
  <pageSetup fitToHeight="0" horizontalDpi="600" verticalDpi="600" orientation="portrait" paperSize="9" scale="94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0"/>
  <sheetViews>
    <sheetView view="pageBreakPreview" zoomScale="80" zoomScaleNormal="70" zoomScaleSheetLayoutView="80" zoomScalePageLayoutView="0" workbookViewId="0" topLeftCell="A468">
      <pane xSplit="1" topLeftCell="D1" activePane="topRight" state="frozen"/>
      <selection pane="topLeft" activeCell="G38" sqref="G38"/>
      <selection pane="topRight" activeCell="H491" sqref="H491"/>
    </sheetView>
  </sheetViews>
  <sheetFormatPr defaultColWidth="14.7109375" defaultRowHeight="15"/>
  <cols>
    <col min="1" max="1" width="1.7109375" style="2" bestFit="1" customWidth="1"/>
    <col min="2" max="2" width="15.8515625" style="1" customWidth="1"/>
    <col min="3" max="3" width="23.28125" style="2" customWidth="1"/>
    <col min="4" max="4" width="78.00390625" style="2" customWidth="1"/>
    <col min="5" max="5" width="11.00390625" style="67" customWidth="1"/>
    <col min="6" max="6" width="12.8515625" style="2" customWidth="1"/>
    <col min="7" max="7" width="18.00390625" style="2" customWidth="1"/>
    <col min="8" max="8" width="16.8515625" style="2" customWidth="1"/>
    <col min="9" max="9" width="14.7109375" style="2" customWidth="1"/>
    <col min="10" max="10" width="15.57421875" style="2" customWidth="1"/>
    <col min="11" max="11" width="19.28125" style="2" customWidth="1"/>
    <col min="12" max="12" width="11.8515625" style="2" customWidth="1"/>
    <col min="13" max="243" width="9.140625" style="2" customWidth="1"/>
    <col min="244" max="244" width="1.7109375" style="2" bestFit="1" customWidth="1"/>
    <col min="245" max="245" width="14.8515625" style="2" customWidth="1"/>
    <col min="246" max="246" width="23.28125" style="2" customWidth="1"/>
    <col min="247" max="247" width="78.00390625" style="2" customWidth="1"/>
    <col min="248" max="248" width="11.00390625" style="2" customWidth="1"/>
    <col min="249" max="249" width="12.8515625" style="2" customWidth="1"/>
    <col min="250" max="250" width="21.57421875" style="2" customWidth="1"/>
    <col min="251" max="251" width="15.57421875" style="2" customWidth="1"/>
    <col min="252" max="16384" width="14.7109375" style="2" customWidth="1"/>
  </cols>
  <sheetData>
    <row r="1" spans="5:11" ht="12.75">
      <c r="E1" s="3"/>
      <c r="F1" s="668" t="s">
        <v>21</v>
      </c>
      <c r="G1" s="668"/>
      <c r="H1" s="668"/>
      <c r="I1" s="668"/>
      <c r="J1" s="668"/>
      <c r="K1" s="668"/>
    </row>
    <row r="2" spans="5:11" ht="12.75">
      <c r="E2" s="2"/>
      <c r="F2" s="6" t="s">
        <v>277</v>
      </c>
      <c r="G2" s="7"/>
      <c r="H2" s="448" t="s">
        <v>693</v>
      </c>
      <c r="I2" s="8"/>
      <c r="J2" s="8"/>
      <c r="K2" s="8"/>
    </row>
    <row r="3" spans="5:11" ht="12.75">
      <c r="E3" s="2"/>
      <c r="F3" s="9" t="s">
        <v>22</v>
      </c>
      <c r="G3" s="10"/>
      <c r="H3" s="449" t="s">
        <v>694</v>
      </c>
      <c r="I3" s="12"/>
      <c r="J3" s="12"/>
      <c r="K3" s="12"/>
    </row>
    <row r="4" spans="5:11" ht="12.75">
      <c r="E4" s="2"/>
      <c r="F4" s="9" t="s">
        <v>23</v>
      </c>
      <c r="G4" s="10"/>
      <c r="H4" s="448" t="s">
        <v>693</v>
      </c>
      <c r="I4" s="12"/>
      <c r="J4" s="12"/>
      <c r="K4" s="12"/>
    </row>
    <row r="5" spans="5:11" ht="12.75">
      <c r="E5" s="2"/>
      <c r="F5" s="9" t="s">
        <v>24</v>
      </c>
      <c r="G5" s="10"/>
      <c r="H5" s="418" t="s">
        <v>1381</v>
      </c>
      <c r="I5" s="12"/>
      <c r="J5" s="12"/>
      <c r="K5" s="12"/>
    </row>
    <row r="6" spans="3:11" ht="16.5">
      <c r="C6" s="615" t="s">
        <v>1384</v>
      </c>
      <c r="E6" s="2"/>
      <c r="F6" s="9" t="s">
        <v>25</v>
      </c>
      <c r="G6" s="10"/>
      <c r="H6" s="11" t="s">
        <v>1382</v>
      </c>
      <c r="I6" s="12"/>
      <c r="J6" s="12"/>
      <c r="K6" s="12"/>
    </row>
    <row r="7" spans="3:11" ht="16.5">
      <c r="C7" s="615" t="s">
        <v>1385</v>
      </c>
      <c r="E7" s="2"/>
      <c r="F7" s="9" t="s">
        <v>26</v>
      </c>
      <c r="G7" s="10"/>
      <c r="H7" s="419" t="s">
        <v>1042</v>
      </c>
      <c r="I7" s="12"/>
      <c r="J7" s="12"/>
      <c r="K7" s="12"/>
    </row>
    <row r="8" spans="5:11" ht="12.75">
      <c r="E8" s="2"/>
      <c r="F8" s="13"/>
      <c r="G8" s="13"/>
      <c r="H8" s="14"/>
      <c r="I8" s="14"/>
      <c r="J8" s="14"/>
      <c r="K8" s="14"/>
    </row>
    <row r="9" spans="2:11" ht="15.75">
      <c r="B9" s="669" t="s">
        <v>27</v>
      </c>
      <c r="C9" s="670"/>
      <c r="D9" s="670"/>
      <c r="E9" s="670"/>
      <c r="F9" s="670"/>
      <c r="G9" s="670"/>
      <c r="H9" s="670"/>
      <c r="I9" s="670"/>
      <c r="J9" s="670"/>
      <c r="K9" s="670"/>
    </row>
    <row r="10" spans="2:12" ht="12.75" customHeight="1">
      <c r="B10" s="609"/>
      <c r="C10" s="608" t="s">
        <v>1382</v>
      </c>
      <c r="D10" s="608"/>
      <c r="E10" s="608"/>
      <c r="F10" s="608"/>
      <c r="G10" s="608"/>
      <c r="H10" s="608"/>
      <c r="I10" s="17">
        <f>'Cálculo de BDI'!$D$27</f>
        <v>0.2693493221133738</v>
      </c>
      <c r="J10" s="17">
        <v>0.2093</v>
      </c>
      <c r="K10" s="608"/>
      <c r="L10" s="614" t="e">
        <f>#REF!</f>
        <v>#REF!</v>
      </c>
    </row>
    <row r="11" spans="1:11" ht="12.75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2.75">
      <c r="B12" s="15" t="s">
        <v>28</v>
      </c>
      <c r="C12" s="673" t="s">
        <v>0</v>
      </c>
      <c r="D12" s="673"/>
      <c r="E12" s="673"/>
      <c r="F12" s="673"/>
      <c r="G12" s="673"/>
      <c r="H12" s="673"/>
      <c r="I12" s="673"/>
      <c r="J12" s="673"/>
      <c r="K12" s="673"/>
    </row>
    <row r="13" spans="2:11" ht="12.75">
      <c r="B13" s="671" t="s">
        <v>29</v>
      </c>
      <c r="C13" s="666" t="s">
        <v>30</v>
      </c>
      <c r="D13" s="666" t="s">
        <v>31</v>
      </c>
      <c r="E13" s="666" t="s">
        <v>32</v>
      </c>
      <c r="F13" s="666" t="s">
        <v>33</v>
      </c>
      <c r="G13" s="666" t="s">
        <v>34</v>
      </c>
      <c r="H13" s="666" t="s">
        <v>35</v>
      </c>
      <c r="I13" s="16" t="s">
        <v>36</v>
      </c>
      <c r="J13" s="16" t="s">
        <v>439</v>
      </c>
      <c r="K13" s="666" t="s">
        <v>613</v>
      </c>
    </row>
    <row r="14" spans="2:11" ht="12.75">
      <c r="B14" s="672"/>
      <c r="C14" s="667"/>
      <c r="D14" s="667"/>
      <c r="E14" s="667"/>
      <c r="F14" s="667"/>
      <c r="G14" s="667"/>
      <c r="H14" s="667"/>
      <c r="I14" s="17">
        <f>'Cálculo de BDI'!$D$27</f>
        <v>0.2693493221133738</v>
      </c>
      <c r="J14" s="17">
        <v>0.2093</v>
      </c>
      <c r="K14" s="667"/>
    </row>
    <row r="15" spans="1:11" ht="12.75">
      <c r="A15" s="28"/>
      <c r="B15" s="18" t="s">
        <v>5</v>
      </c>
      <c r="C15" s="18"/>
      <c r="D15" s="35" t="s">
        <v>4</v>
      </c>
      <c r="E15" s="18"/>
      <c r="F15" s="18"/>
      <c r="G15" s="18"/>
      <c r="H15" s="292">
        <f>SUM(H17:H39)</f>
        <v>24084.139999999996</v>
      </c>
      <c r="I15" s="292">
        <f>SUM(I17:I39)</f>
        <v>4769.849999999999</v>
      </c>
      <c r="J15" s="292">
        <f>SUM(J17:J39)</f>
        <v>1333</v>
      </c>
      <c r="K15" s="292">
        <f>SUM(K17:K38)</f>
        <v>30186.989999999998</v>
      </c>
    </row>
    <row r="16" spans="1:11" ht="12.75">
      <c r="A16" s="28"/>
      <c r="B16" s="18" t="s">
        <v>6</v>
      </c>
      <c r="C16" s="18"/>
      <c r="D16" s="35" t="s">
        <v>37</v>
      </c>
      <c r="E16" s="18"/>
      <c r="F16" s="18"/>
      <c r="G16" s="18"/>
      <c r="H16" s="292"/>
      <c r="I16" s="292"/>
      <c r="J16" s="292"/>
      <c r="K16" s="292"/>
    </row>
    <row r="17" spans="1:11" ht="12.75">
      <c r="A17" s="28"/>
      <c r="B17" s="42" t="s">
        <v>311</v>
      </c>
      <c r="C17" s="42"/>
      <c r="D17" s="135" t="s">
        <v>312</v>
      </c>
      <c r="E17" s="154"/>
      <c r="F17" s="42"/>
      <c r="G17" s="103"/>
      <c r="H17" s="103"/>
      <c r="I17" s="50"/>
      <c r="J17" s="50"/>
      <c r="K17" s="50"/>
    </row>
    <row r="18" spans="1:11" ht="12.75">
      <c r="A18" s="28"/>
      <c r="B18" s="19" t="s">
        <v>313</v>
      </c>
      <c r="C18" s="307" t="s">
        <v>314</v>
      </c>
      <c r="D18" s="108" t="s">
        <v>315</v>
      </c>
      <c r="E18" s="281">
        <v>1</v>
      </c>
      <c r="F18" s="110" t="s">
        <v>3</v>
      </c>
      <c r="G18" s="23">
        <v>2555.81</v>
      </c>
      <c r="H18" s="23">
        <f aca="true" t="shared" si="0" ref="H18:H23">TRUNC(E18*G18,2)</f>
        <v>2555.81</v>
      </c>
      <c r="I18" s="23">
        <f aca="true" t="shared" si="1" ref="I18:I23">TRUNC(H18*$I$10,2)</f>
        <v>688.4</v>
      </c>
      <c r="J18" s="23"/>
      <c r="K18" s="24">
        <f aca="true" t="shared" si="2" ref="K18:K23">TRUNC(SUM(H18:I18),2)</f>
        <v>3244.21</v>
      </c>
    </row>
    <row r="19" spans="1:11" ht="25.5">
      <c r="A19" s="28"/>
      <c r="B19" s="19" t="s">
        <v>316</v>
      </c>
      <c r="C19" s="307" t="s">
        <v>429</v>
      </c>
      <c r="D19" s="106" t="s">
        <v>636</v>
      </c>
      <c r="E19" s="281">
        <v>80</v>
      </c>
      <c r="F19" s="110" t="s">
        <v>19</v>
      </c>
      <c r="G19" s="23">
        <v>12.38796992</v>
      </c>
      <c r="H19" s="23">
        <f t="shared" si="0"/>
        <v>991.03</v>
      </c>
      <c r="I19" s="23">
        <f t="shared" si="1"/>
        <v>266.93</v>
      </c>
      <c r="J19" s="23"/>
      <c r="K19" s="24">
        <f t="shared" si="2"/>
        <v>1257.96</v>
      </c>
    </row>
    <row r="20" spans="1:11" ht="25.5">
      <c r="A20" s="28"/>
      <c r="B20" s="19" t="s">
        <v>407</v>
      </c>
      <c r="C20" s="307" t="s">
        <v>635</v>
      </c>
      <c r="D20" s="106" t="s">
        <v>637</v>
      </c>
      <c r="E20" s="281">
        <v>80</v>
      </c>
      <c r="F20" s="110" t="s">
        <v>428</v>
      </c>
      <c r="G20" s="23">
        <v>10.352064</v>
      </c>
      <c r="H20" s="23">
        <f t="shared" si="0"/>
        <v>828.16</v>
      </c>
      <c r="I20" s="23">
        <f t="shared" si="1"/>
        <v>223.06</v>
      </c>
      <c r="J20" s="23"/>
      <c r="K20" s="24">
        <f t="shared" si="2"/>
        <v>1051.22</v>
      </c>
    </row>
    <row r="21" spans="1:11" ht="25.5">
      <c r="A21" s="28"/>
      <c r="B21" s="19" t="s">
        <v>1067</v>
      </c>
      <c r="C21" s="307" t="s">
        <v>1070</v>
      </c>
      <c r="D21" s="106" t="s">
        <v>1071</v>
      </c>
      <c r="E21" s="281">
        <v>2</v>
      </c>
      <c r="F21" s="110" t="s">
        <v>232</v>
      </c>
      <c r="G21" s="23">
        <v>435.64936</v>
      </c>
      <c r="H21" s="23">
        <f t="shared" si="0"/>
        <v>871.29</v>
      </c>
      <c r="I21" s="23">
        <f t="shared" si="1"/>
        <v>234.68</v>
      </c>
      <c r="J21" s="23"/>
      <c r="K21" s="24">
        <f t="shared" si="2"/>
        <v>1105.97</v>
      </c>
    </row>
    <row r="22" spans="1:11" ht="25.5">
      <c r="A22" s="28"/>
      <c r="B22" s="19" t="s">
        <v>1068</v>
      </c>
      <c r="C22" s="307" t="s">
        <v>1074</v>
      </c>
      <c r="D22" s="106" t="s">
        <v>1072</v>
      </c>
      <c r="E22" s="281">
        <v>2</v>
      </c>
      <c r="F22" s="110" t="s">
        <v>232</v>
      </c>
      <c r="G22" s="23">
        <v>544.5617</v>
      </c>
      <c r="H22" s="23">
        <f t="shared" si="0"/>
        <v>1089.12</v>
      </c>
      <c r="I22" s="23">
        <f t="shared" si="1"/>
        <v>293.35</v>
      </c>
      <c r="J22" s="23"/>
      <c r="K22" s="24">
        <f t="shared" si="2"/>
        <v>1382.47</v>
      </c>
    </row>
    <row r="23" spans="1:11" ht="12.75">
      <c r="A23" s="28"/>
      <c r="B23" s="19" t="s">
        <v>1069</v>
      </c>
      <c r="C23" s="307" t="s">
        <v>1066</v>
      </c>
      <c r="D23" s="106" t="s">
        <v>1073</v>
      </c>
      <c r="E23" s="281">
        <v>1</v>
      </c>
      <c r="F23" s="110" t="s">
        <v>3</v>
      </c>
      <c r="G23" s="23">
        <v>500.03919808</v>
      </c>
      <c r="H23" s="23">
        <f t="shared" si="0"/>
        <v>500.03</v>
      </c>
      <c r="I23" s="23">
        <f t="shared" si="1"/>
        <v>134.68</v>
      </c>
      <c r="J23" s="23"/>
      <c r="K23" s="24">
        <f t="shared" si="2"/>
        <v>634.71</v>
      </c>
    </row>
    <row r="24" spans="1:11" ht="12.75">
      <c r="A24" s="28"/>
      <c r="B24" s="331"/>
      <c r="C24" s="329"/>
      <c r="D24" s="332"/>
      <c r="E24" s="332"/>
      <c r="F24" s="351"/>
      <c r="G24" s="139"/>
      <c r="H24" s="139"/>
      <c r="I24" s="139"/>
      <c r="J24" s="139"/>
      <c r="K24" s="139"/>
    </row>
    <row r="25" spans="1:11" ht="12.75">
      <c r="A25" s="28"/>
      <c r="B25" s="63" t="s">
        <v>7</v>
      </c>
      <c r="C25" s="95"/>
      <c r="D25" s="95" t="s">
        <v>72</v>
      </c>
      <c r="E25" s="95"/>
      <c r="F25" s="95"/>
      <c r="G25" s="95"/>
      <c r="H25" s="95"/>
      <c r="I25" s="95"/>
      <c r="J25" s="95"/>
      <c r="K25" s="95"/>
    </row>
    <row r="26" spans="1:11" ht="25.5">
      <c r="A26" s="28"/>
      <c r="B26" s="22" t="s">
        <v>8</v>
      </c>
      <c r="C26" s="22" t="s">
        <v>434</v>
      </c>
      <c r="D26" s="94" t="s">
        <v>1075</v>
      </c>
      <c r="E26" s="281">
        <v>35</v>
      </c>
      <c r="F26" s="110" t="s">
        <v>379</v>
      </c>
      <c r="G26" s="23">
        <v>5.51247408</v>
      </c>
      <c r="H26" s="23">
        <f>TRUNC(E26*G26,2)</f>
        <v>192.93</v>
      </c>
      <c r="I26" s="23">
        <f>TRUNC(H26*$I$10,2)</f>
        <v>51.96</v>
      </c>
      <c r="J26" s="23"/>
      <c r="K26" s="24">
        <f>TRUNC(SUM(H26:I26),2)</f>
        <v>244.89</v>
      </c>
    </row>
    <row r="27" spans="1:11" ht="38.25">
      <c r="A27" s="28"/>
      <c r="B27" s="22" t="s">
        <v>9</v>
      </c>
      <c r="C27" s="22" t="s">
        <v>275</v>
      </c>
      <c r="D27" s="94" t="s">
        <v>1076</v>
      </c>
      <c r="E27" s="283">
        <v>35</v>
      </c>
      <c r="F27" s="110" t="s">
        <v>379</v>
      </c>
      <c r="G27" s="23">
        <v>33.88575616</v>
      </c>
      <c r="H27" s="23">
        <f>TRUNC(E27*G27,2)</f>
        <v>1186</v>
      </c>
      <c r="I27" s="23">
        <f>TRUNC(H27*$I$10,2)</f>
        <v>319.44</v>
      </c>
      <c r="J27" s="23"/>
      <c r="K27" s="24">
        <f>TRUNC(SUM(H27:I27),2)</f>
        <v>1505.44</v>
      </c>
    </row>
    <row r="28" spans="1:11" ht="12.75">
      <c r="A28" s="28"/>
      <c r="B28" s="22"/>
      <c r="C28" s="22"/>
      <c r="D28" s="94"/>
      <c r="E28" s="22"/>
      <c r="F28" s="22"/>
      <c r="G28" s="22"/>
      <c r="H28" s="22"/>
      <c r="I28" s="22"/>
      <c r="J28" s="22"/>
      <c r="K28" s="22"/>
    </row>
    <row r="29" spans="1:11" ht="12.75">
      <c r="A29" s="28"/>
      <c r="B29" s="18" t="s">
        <v>10</v>
      </c>
      <c r="C29" s="18"/>
      <c r="D29" s="35" t="s">
        <v>38</v>
      </c>
      <c r="E29" s="18"/>
      <c r="F29" s="18"/>
      <c r="G29" s="18"/>
      <c r="H29" s="18"/>
      <c r="I29" s="18"/>
      <c r="J29" s="18"/>
      <c r="K29" s="18"/>
    </row>
    <row r="30" spans="1:11" ht="12.75">
      <c r="A30" s="28"/>
      <c r="B30" s="42" t="s">
        <v>11</v>
      </c>
      <c r="C30" s="42"/>
      <c r="D30" s="135" t="s">
        <v>13</v>
      </c>
      <c r="E30" s="154"/>
      <c r="F30" s="42"/>
      <c r="G30" s="103"/>
      <c r="H30" s="103"/>
      <c r="I30" s="103"/>
      <c r="J30" s="103"/>
      <c r="K30" s="103"/>
    </row>
    <row r="31" spans="1:11" ht="25.5">
      <c r="A31" s="28"/>
      <c r="B31" s="22" t="s">
        <v>383</v>
      </c>
      <c r="C31" s="307" t="s">
        <v>1240</v>
      </c>
      <c r="D31" s="350" t="s">
        <v>1243</v>
      </c>
      <c r="E31" s="109">
        <v>189.45</v>
      </c>
      <c r="F31" s="107" t="s">
        <v>39</v>
      </c>
      <c r="G31" s="33">
        <v>29.79</v>
      </c>
      <c r="H31" s="23">
        <f>TRUNC(E31*G31,2)</f>
        <v>5643.71</v>
      </c>
      <c r="I31" s="23">
        <f>TRUNC(H31*$I$10,2)</f>
        <v>1520.12</v>
      </c>
      <c r="J31" s="23"/>
      <c r="K31" s="24">
        <f>TRUNC(SUM(H31:I31),2)</f>
        <v>7163.83</v>
      </c>
    </row>
    <row r="32" spans="1:11" ht="25.5">
      <c r="A32" s="28"/>
      <c r="B32" s="22" t="s">
        <v>1201</v>
      </c>
      <c r="C32" s="307" t="s">
        <v>1242</v>
      </c>
      <c r="D32" s="350" t="s">
        <v>1241</v>
      </c>
      <c r="E32" s="109">
        <v>189.45</v>
      </c>
      <c r="F32" s="107" t="s">
        <v>39</v>
      </c>
      <c r="G32" s="33">
        <v>11.24</v>
      </c>
      <c r="H32" s="23">
        <f>TRUNC(E32*G32,2)</f>
        <v>2129.41</v>
      </c>
      <c r="I32" s="23"/>
      <c r="J32" s="23">
        <f>TRUNC(H32*$J$14)</f>
        <v>445</v>
      </c>
      <c r="K32" s="24">
        <f>TRUNC(SUM(H32:J32),2)</f>
        <v>2574.41</v>
      </c>
    </row>
    <row r="33" spans="1:11" ht="25.5">
      <c r="A33" s="28"/>
      <c r="B33" s="22" t="s">
        <v>1244</v>
      </c>
      <c r="C33" s="22" t="s">
        <v>1200</v>
      </c>
      <c r="D33" s="94" t="s">
        <v>1199</v>
      </c>
      <c r="E33" s="109">
        <v>183</v>
      </c>
      <c r="F33" s="107" t="s">
        <v>39</v>
      </c>
      <c r="G33" s="23">
        <v>17.09815904</v>
      </c>
      <c r="H33" s="23">
        <f>TRUNC(E33*G33,2)</f>
        <v>3128.96</v>
      </c>
      <c r="I33" s="23">
        <f>TRUNC(H33*$I$10,2)</f>
        <v>842.78</v>
      </c>
      <c r="J33" s="23"/>
      <c r="K33" s="24">
        <f>TRUNC(SUM(H33:I33),2)</f>
        <v>3971.74</v>
      </c>
    </row>
    <row r="34" spans="1:11" ht="12.75">
      <c r="A34" s="28"/>
      <c r="B34" s="22"/>
      <c r="C34" s="22"/>
      <c r="D34" s="94"/>
      <c r="E34" s="22"/>
      <c r="F34" s="110"/>
      <c r="G34" s="22"/>
      <c r="H34" s="23"/>
      <c r="I34" s="23"/>
      <c r="J34" s="23"/>
      <c r="K34" s="24"/>
    </row>
    <row r="35" spans="1:11" ht="12.75">
      <c r="A35" s="28"/>
      <c r="B35" s="42" t="s">
        <v>12</v>
      </c>
      <c r="C35" s="42"/>
      <c r="D35" s="135" t="s">
        <v>14</v>
      </c>
      <c r="E35" s="154"/>
      <c r="F35" s="42"/>
      <c r="G35" s="103"/>
      <c r="H35" s="103"/>
      <c r="I35" s="103"/>
      <c r="J35" s="103"/>
      <c r="K35" s="103"/>
    </row>
    <row r="36" spans="1:11" ht="12.75">
      <c r="A36" s="28"/>
      <c r="B36" s="142" t="s">
        <v>384</v>
      </c>
      <c r="C36" s="307" t="s">
        <v>1270</v>
      </c>
      <c r="D36" s="282" t="s">
        <v>1258</v>
      </c>
      <c r="E36" s="283">
        <f>3*3*1.85</f>
        <v>16.650000000000002</v>
      </c>
      <c r="F36" s="107" t="s">
        <v>39</v>
      </c>
      <c r="G36" s="33">
        <v>43.36</v>
      </c>
      <c r="H36" s="23">
        <f>TRUNC(E36*G36,2)</f>
        <v>721.94</v>
      </c>
      <c r="I36" s="23">
        <f>TRUNC(H36*$I$10,2)</f>
        <v>194.45</v>
      </c>
      <c r="J36" s="23"/>
      <c r="K36" s="24">
        <f>TRUNC(SUM(H36:I36),2)</f>
        <v>916.39</v>
      </c>
    </row>
    <row r="37" spans="1:11" ht="12.75">
      <c r="A37" s="28"/>
      <c r="B37" s="142" t="s">
        <v>1256</v>
      </c>
      <c r="C37" s="307" t="s">
        <v>1271</v>
      </c>
      <c r="D37" s="282" t="s">
        <v>1257</v>
      </c>
      <c r="E37" s="283">
        <f>3*3*1.85</f>
        <v>16.650000000000002</v>
      </c>
      <c r="F37" s="107" t="s">
        <v>39</v>
      </c>
      <c r="G37" s="33">
        <v>255</v>
      </c>
      <c r="H37" s="23">
        <f>TRUNC(E37*G37,2)</f>
        <v>4245.75</v>
      </c>
      <c r="I37" s="23"/>
      <c r="J37" s="23">
        <f>TRUNC(H37*$J$14)</f>
        <v>888</v>
      </c>
      <c r="K37" s="24">
        <f>TRUNC(SUM(H37:J37),2)</f>
        <v>5133.75</v>
      </c>
    </row>
    <row r="38" spans="1:11" ht="12.75">
      <c r="A38" s="28"/>
      <c r="B38" s="22"/>
      <c r="C38" s="22"/>
      <c r="D38" s="94"/>
      <c r="E38" s="22"/>
      <c r="F38" s="110"/>
      <c r="G38" s="22"/>
      <c r="H38" s="22"/>
      <c r="I38" s="22"/>
      <c r="J38" s="22"/>
      <c r="K38" s="22"/>
    </row>
    <row r="39" spans="1:11" ht="12.75">
      <c r="A39" s="28"/>
      <c r="B39" s="57"/>
      <c r="C39" s="51"/>
      <c r="D39" s="54"/>
      <c r="E39" s="21"/>
      <c r="F39" s="21"/>
      <c r="G39" s="23"/>
      <c r="H39" s="23"/>
      <c r="I39" s="23"/>
      <c r="J39" s="23"/>
      <c r="K39" s="23"/>
    </row>
    <row r="40" spans="1:11" ht="12.75">
      <c r="A40" s="28"/>
      <c r="B40" s="18" t="s">
        <v>16</v>
      </c>
      <c r="C40" s="18"/>
      <c r="D40" s="35" t="s">
        <v>15</v>
      </c>
      <c r="E40" s="18"/>
      <c r="F40" s="18"/>
      <c r="G40" s="18"/>
      <c r="H40" s="292">
        <f>SUM(H41:H50)</f>
        <v>2200.7200000000003</v>
      </c>
      <c r="I40" s="292">
        <f>SUM(I41:I50)</f>
        <v>592.75</v>
      </c>
      <c r="J40" s="292">
        <f>SUM(J41:J50)</f>
        <v>0</v>
      </c>
      <c r="K40" s="292">
        <f>SUM(K41:K50)</f>
        <v>2793.4700000000003</v>
      </c>
    </row>
    <row r="41" spans="1:11" ht="15">
      <c r="A41" s="28"/>
      <c r="B41"/>
      <c r="D41"/>
      <c r="E41"/>
      <c r="F41"/>
      <c r="G41" s="94"/>
      <c r="H41" s="94"/>
      <c r="I41" s="94"/>
      <c r="J41" s="94"/>
      <c r="K41" s="94"/>
    </row>
    <row r="42" spans="1:11" ht="12.75">
      <c r="A42" s="28"/>
      <c r="B42" s="63" t="s">
        <v>17</v>
      </c>
      <c r="C42" s="63"/>
      <c r="D42" s="95" t="s">
        <v>20</v>
      </c>
      <c r="E42" s="63"/>
      <c r="F42" s="63"/>
      <c r="G42" s="63"/>
      <c r="H42" s="63"/>
      <c r="I42" s="63"/>
      <c r="J42" s="63"/>
      <c r="K42" s="63"/>
    </row>
    <row r="43" spans="1:11" ht="12.75">
      <c r="A43" s="28"/>
      <c r="B43" s="19" t="s">
        <v>385</v>
      </c>
      <c r="C43" s="22" t="s">
        <v>542</v>
      </c>
      <c r="D43" s="106" t="s">
        <v>543</v>
      </c>
      <c r="E43" s="281">
        <v>37.69</v>
      </c>
      <c r="F43" s="107" t="s">
        <v>40</v>
      </c>
      <c r="G43" s="23">
        <v>15.243414240000002</v>
      </c>
      <c r="H43" s="23">
        <f>TRUNC(E43*G43,2)</f>
        <v>574.52</v>
      </c>
      <c r="I43" s="23">
        <f>TRUNC(H43*$I$10,2)</f>
        <v>154.74</v>
      </c>
      <c r="J43" s="23"/>
      <c r="K43" s="24">
        <f>TRUNC(SUM(H43:I43),2)</f>
        <v>729.26</v>
      </c>
    </row>
    <row r="44" spans="1:11" ht="25.5">
      <c r="A44" s="28"/>
      <c r="B44" s="19" t="s">
        <v>544</v>
      </c>
      <c r="C44" s="110" t="s">
        <v>1078</v>
      </c>
      <c r="D44" s="106" t="s">
        <v>1218</v>
      </c>
      <c r="E44" s="281">
        <f>37.69*30</f>
        <v>1130.6999999999998</v>
      </c>
      <c r="F44" s="107" t="s">
        <v>1077</v>
      </c>
      <c r="G44" s="23">
        <v>1.32851488</v>
      </c>
      <c r="H44" s="23">
        <f>TRUNC(E44*G44,2)</f>
        <v>1502.15</v>
      </c>
      <c r="I44" s="23">
        <f>TRUNC(H44*$I$10,2)</f>
        <v>404.6</v>
      </c>
      <c r="J44" s="23"/>
      <c r="K44" s="24">
        <f>TRUNC(SUM(H44:I44),2)</f>
        <v>1906.75</v>
      </c>
    </row>
    <row r="45" spans="1:11" ht="15">
      <c r="A45" s="28"/>
      <c r="B45" s="133"/>
      <c r="C45" s="133"/>
      <c r="D45" s="134"/>
      <c r="E45" s="133"/>
      <c r="F45" s="133"/>
      <c r="G45" s="133"/>
      <c r="H45" s="133"/>
      <c r="I45" s="133"/>
      <c r="J45" s="133"/>
      <c r="K45" s="133"/>
    </row>
    <row r="46" spans="1:11" ht="12.75">
      <c r="A46" s="28"/>
      <c r="B46" s="63" t="s">
        <v>281</v>
      </c>
      <c r="C46" s="63"/>
      <c r="D46" s="95" t="s">
        <v>287</v>
      </c>
      <c r="E46" s="63"/>
      <c r="F46" s="63"/>
      <c r="G46" s="63"/>
      <c r="H46" s="63"/>
      <c r="I46" s="63"/>
      <c r="J46" s="63"/>
      <c r="K46" s="63"/>
    </row>
    <row r="47" spans="1:11" ht="15">
      <c r="A47" s="28"/>
      <c r="B47" s="138" t="s">
        <v>282</v>
      </c>
      <c r="C47" s="59" t="s">
        <v>695</v>
      </c>
      <c r="D47" s="413" t="s">
        <v>696</v>
      </c>
      <c r="E47" s="59">
        <v>40.28</v>
      </c>
      <c r="F47" s="59" t="s">
        <v>39</v>
      </c>
      <c r="G47" s="23">
        <v>3.0797390399999998</v>
      </c>
      <c r="H47" s="23">
        <f>TRUNC(E47*G47,2)</f>
        <v>124.05</v>
      </c>
      <c r="I47" s="23">
        <f>TRUNC(H47*$I$10,2)</f>
        <v>33.41</v>
      </c>
      <c r="J47" s="23"/>
      <c r="K47" s="24">
        <f>TRUNC(SUM(H47:I47),2)</f>
        <v>157.46</v>
      </c>
    </row>
    <row r="48" spans="1:11" ht="15">
      <c r="A48" s="28"/>
      <c r="B48" s="131"/>
      <c r="D48" s="131"/>
      <c r="E48" s="25"/>
      <c r="F48" s="27"/>
      <c r="H48" s="33"/>
      <c r="I48" s="33"/>
      <c r="J48" s="33"/>
      <c r="K48" s="115"/>
    </row>
    <row r="49" spans="1:11" ht="12.75">
      <c r="A49" s="28"/>
      <c r="B49" s="18" t="s">
        <v>74</v>
      </c>
      <c r="C49" s="18"/>
      <c r="D49" s="35" t="s">
        <v>73</v>
      </c>
      <c r="E49" s="18"/>
      <c r="F49" s="18"/>
      <c r="G49" s="18"/>
      <c r="H49" s="292"/>
      <c r="I49" s="292"/>
      <c r="J49" s="292"/>
      <c r="K49" s="292"/>
    </row>
    <row r="50" spans="1:11" ht="12.75">
      <c r="A50" s="28"/>
      <c r="B50" s="59"/>
      <c r="C50" s="58"/>
      <c r="D50" s="56"/>
      <c r="E50" s="25"/>
      <c r="F50" s="26"/>
      <c r="G50" s="27"/>
      <c r="H50" s="27"/>
      <c r="I50" s="23"/>
      <c r="J50" s="27"/>
      <c r="K50" s="27"/>
    </row>
    <row r="51" spans="1:11" ht="12.75">
      <c r="A51" s="28"/>
      <c r="B51" s="53" t="s">
        <v>77</v>
      </c>
      <c r="C51" s="673" t="s">
        <v>78</v>
      </c>
      <c r="D51" s="673"/>
      <c r="E51" s="673"/>
      <c r="F51" s="673"/>
      <c r="G51" s="673"/>
      <c r="H51" s="673"/>
      <c r="I51" s="673"/>
      <c r="J51" s="673"/>
      <c r="K51" s="673"/>
    </row>
    <row r="52" spans="1:11" ht="12.75">
      <c r="A52" s="28"/>
      <c r="B52" s="671" t="s">
        <v>29</v>
      </c>
      <c r="C52" s="666" t="s">
        <v>30</v>
      </c>
      <c r="D52" s="666" t="s">
        <v>31</v>
      </c>
      <c r="E52" s="666" t="s">
        <v>32</v>
      </c>
      <c r="F52" s="666" t="s">
        <v>33</v>
      </c>
      <c r="G52" s="666" t="s">
        <v>34</v>
      </c>
      <c r="H52" s="666" t="s">
        <v>35</v>
      </c>
      <c r="I52" s="16" t="s">
        <v>36</v>
      </c>
      <c r="J52" s="16" t="s">
        <v>439</v>
      </c>
      <c r="K52" s="666" t="s">
        <v>613</v>
      </c>
    </row>
    <row r="53" spans="1:11" ht="12.75">
      <c r="A53" s="28"/>
      <c r="B53" s="672"/>
      <c r="C53" s="667"/>
      <c r="D53" s="667"/>
      <c r="E53" s="667"/>
      <c r="F53" s="667"/>
      <c r="G53" s="667"/>
      <c r="H53" s="667"/>
      <c r="I53" s="17">
        <f>'Cálculo de BDI'!$D$27</f>
        <v>0.2693493221133738</v>
      </c>
      <c r="J53" s="17">
        <v>0.2093</v>
      </c>
      <c r="K53" s="667"/>
    </row>
    <row r="54" spans="1:11" ht="12.75">
      <c r="A54" s="28"/>
      <c r="B54" s="18" t="s">
        <v>79</v>
      </c>
      <c r="C54" s="18"/>
      <c r="D54" s="35" t="s">
        <v>80</v>
      </c>
      <c r="E54" s="18"/>
      <c r="F54" s="18"/>
      <c r="G54" s="18"/>
      <c r="H54" s="292">
        <f>SUM(H55:H85)</f>
        <v>11435.91</v>
      </c>
      <c r="I54" s="292">
        <f>SUM(I55:I85)</f>
        <v>3080.18</v>
      </c>
      <c r="J54" s="292">
        <f>SUM(J55:J85)</f>
        <v>0</v>
      </c>
      <c r="K54" s="292">
        <f>SUM(K55:K85)</f>
        <v>14516.089999999998</v>
      </c>
    </row>
    <row r="55" spans="1:11" ht="12.75">
      <c r="A55" s="28"/>
      <c r="B55" s="63" t="s">
        <v>81</v>
      </c>
      <c r="C55" s="63"/>
      <c r="D55" s="95" t="s">
        <v>85</v>
      </c>
      <c r="E55" s="63"/>
      <c r="F55" s="63"/>
      <c r="G55" s="63"/>
      <c r="H55" s="63"/>
      <c r="I55" s="63"/>
      <c r="J55" s="63"/>
      <c r="K55" s="63"/>
    </row>
    <row r="56" spans="1:11" ht="12.75">
      <c r="A56" s="28"/>
      <c r="B56" s="345" t="s">
        <v>82</v>
      </c>
      <c r="C56" s="345"/>
      <c r="D56" s="346" t="s">
        <v>86</v>
      </c>
      <c r="E56" s="347"/>
      <c r="F56" s="345"/>
      <c r="G56" s="103"/>
      <c r="H56" s="103"/>
      <c r="I56" s="103"/>
      <c r="J56" s="103"/>
      <c r="K56" s="103"/>
    </row>
    <row r="57" spans="1:11" ht="25.5">
      <c r="A57" s="28"/>
      <c r="B57" s="22" t="s">
        <v>959</v>
      </c>
      <c r="C57" s="22" t="s">
        <v>507</v>
      </c>
      <c r="D57" s="94" t="s">
        <v>983</v>
      </c>
      <c r="E57" s="109">
        <v>4.42</v>
      </c>
      <c r="F57" s="22" t="s">
        <v>1</v>
      </c>
      <c r="G57" s="23">
        <v>84.69713696000001</v>
      </c>
      <c r="H57" s="23">
        <f>TRUNC(E57*G57,2)</f>
        <v>374.36</v>
      </c>
      <c r="I57" s="23">
        <f>TRUNC(H57*$I$10,2)</f>
        <v>100.83</v>
      </c>
      <c r="J57" s="23"/>
      <c r="K57" s="24">
        <f>TRUNC(SUM(H57:I57),2)</f>
        <v>475.19</v>
      </c>
    </row>
    <row r="58" spans="1:11" ht="12.75">
      <c r="A58" s="28"/>
      <c r="B58" s="22"/>
      <c r="C58" s="22"/>
      <c r="D58" s="94"/>
      <c r="E58" s="109"/>
      <c r="F58" s="22"/>
      <c r="G58" s="22"/>
      <c r="H58" s="22"/>
      <c r="I58" s="22"/>
      <c r="J58" s="22"/>
      <c r="K58" s="22"/>
    </row>
    <row r="59" spans="1:11" ht="12.75">
      <c r="A59" s="28"/>
      <c r="B59" s="345" t="s">
        <v>83</v>
      </c>
      <c r="C59" s="345"/>
      <c r="D59" s="346" t="s">
        <v>75</v>
      </c>
      <c r="E59" s="347"/>
      <c r="F59" s="345"/>
      <c r="G59" s="103"/>
      <c r="H59" s="103"/>
      <c r="I59" s="103"/>
      <c r="J59" s="103"/>
      <c r="K59" s="103"/>
    </row>
    <row r="60" spans="1:11" ht="25.5">
      <c r="A60" s="28"/>
      <c r="B60" s="22" t="s">
        <v>960</v>
      </c>
      <c r="C60" s="22" t="s">
        <v>410</v>
      </c>
      <c r="D60" s="94" t="s">
        <v>984</v>
      </c>
      <c r="E60" s="109">
        <v>3.4</v>
      </c>
      <c r="F60" s="22" t="s">
        <v>18</v>
      </c>
      <c r="G60" s="23">
        <v>10.6108656</v>
      </c>
      <c r="H60" s="23">
        <f>TRUNC(E60*G60,2)</f>
        <v>36.07</v>
      </c>
      <c r="I60" s="23">
        <f>TRUNC(H60*$I$10,2)</f>
        <v>9.71</v>
      </c>
      <c r="J60" s="23"/>
      <c r="K60" s="24">
        <f>TRUNC(SUM(H60:I60),2)</f>
        <v>45.78</v>
      </c>
    </row>
    <row r="61" spans="1:11" ht="25.5">
      <c r="A61" s="28"/>
      <c r="B61" s="22" t="s">
        <v>961</v>
      </c>
      <c r="C61" s="22" t="s">
        <v>408</v>
      </c>
      <c r="D61" s="94" t="s">
        <v>1020</v>
      </c>
      <c r="E61" s="109">
        <v>12.2</v>
      </c>
      <c r="F61" s="22" t="s">
        <v>18</v>
      </c>
      <c r="G61" s="23">
        <v>8.93728192</v>
      </c>
      <c r="H61" s="23">
        <f>TRUNC(E61*G61,2)</f>
        <v>109.03</v>
      </c>
      <c r="I61" s="23">
        <f>TRUNC(H61*$I$10,2)</f>
        <v>29.36</v>
      </c>
      <c r="J61" s="23"/>
      <c r="K61" s="24">
        <f>TRUNC(SUM(H61:I61),2)</f>
        <v>138.39</v>
      </c>
    </row>
    <row r="62" spans="1:11" ht="25.5">
      <c r="A62" s="28"/>
      <c r="B62" s="22" t="s">
        <v>962</v>
      </c>
      <c r="C62" s="22" t="s">
        <v>409</v>
      </c>
      <c r="D62" s="94" t="s">
        <v>985</v>
      </c>
      <c r="E62" s="109">
        <v>15.5</v>
      </c>
      <c r="F62" s="22" t="s">
        <v>18</v>
      </c>
      <c r="G62" s="23">
        <v>7.315458560000001</v>
      </c>
      <c r="H62" s="23">
        <f>TRUNC(E62*G62,2)</f>
        <v>113.38</v>
      </c>
      <c r="I62" s="23">
        <f>TRUNC(H62*$I$10,2)</f>
        <v>30.53</v>
      </c>
      <c r="J62" s="23"/>
      <c r="K62" s="24">
        <f>TRUNC(SUM(H62:I62),2)</f>
        <v>143.91</v>
      </c>
    </row>
    <row r="63" spans="1:11" ht="12.75">
      <c r="A63" s="28"/>
      <c r="B63" s="22"/>
      <c r="C63" s="22"/>
      <c r="D63" s="94"/>
      <c r="E63" s="22"/>
      <c r="F63" s="22"/>
      <c r="G63" s="22"/>
      <c r="H63" s="22"/>
      <c r="I63" s="22"/>
      <c r="J63" s="22"/>
      <c r="K63" s="22"/>
    </row>
    <row r="64" spans="1:11" ht="12.75">
      <c r="A64" s="28"/>
      <c r="B64" s="345" t="s">
        <v>84</v>
      </c>
      <c r="C64" s="345"/>
      <c r="D64" s="346" t="s">
        <v>76</v>
      </c>
      <c r="E64" s="347"/>
      <c r="F64" s="345"/>
      <c r="G64" s="103"/>
      <c r="H64" s="103"/>
      <c r="I64" s="103"/>
      <c r="J64" s="103"/>
      <c r="K64" s="103"/>
    </row>
    <row r="65" spans="1:11" ht="25.5">
      <c r="A65" s="28"/>
      <c r="B65" s="22" t="s">
        <v>963</v>
      </c>
      <c r="C65" s="22" t="s">
        <v>987</v>
      </c>
      <c r="D65" s="350" t="s">
        <v>986</v>
      </c>
      <c r="E65" s="110">
        <v>0.08</v>
      </c>
      <c r="F65" s="110" t="s">
        <v>2</v>
      </c>
      <c r="G65" s="23">
        <v>373.70088368</v>
      </c>
      <c r="H65" s="23">
        <f>TRUNC(E65*G65,2)</f>
        <v>29.89</v>
      </c>
      <c r="I65" s="23">
        <f>TRUNC(H65*$I$10,2)</f>
        <v>8.05</v>
      </c>
      <c r="J65" s="23"/>
      <c r="K65" s="24">
        <f>TRUNC(SUM(H65:I65),2)</f>
        <v>37.94</v>
      </c>
    </row>
    <row r="66" spans="1:11" ht="12.75">
      <c r="A66" s="28"/>
      <c r="B66" s="22" t="s">
        <v>964</v>
      </c>
      <c r="C66" s="22" t="s">
        <v>1023</v>
      </c>
      <c r="D66" s="350" t="s">
        <v>406</v>
      </c>
      <c r="E66" s="110">
        <v>0.38</v>
      </c>
      <c r="F66" s="110" t="s">
        <v>2</v>
      </c>
      <c r="G66" s="23">
        <v>296.56</v>
      </c>
      <c r="H66" s="23">
        <f>TRUNC(E66*G66,2)</f>
        <v>112.69</v>
      </c>
      <c r="I66" s="23">
        <f>TRUNC(H66*$I$10,2)</f>
        <v>30.35</v>
      </c>
      <c r="J66" s="23"/>
      <c r="K66" s="24">
        <f>TRUNC(SUM(H66:I66),2)</f>
        <v>143.04</v>
      </c>
    </row>
    <row r="67" spans="1:11" ht="12.75">
      <c r="A67" s="28"/>
      <c r="B67" s="22"/>
      <c r="C67" s="22"/>
      <c r="D67" s="350"/>
      <c r="E67" s="110"/>
      <c r="F67" s="110"/>
      <c r="G67" s="110"/>
      <c r="H67" s="110"/>
      <c r="I67" s="22"/>
      <c r="J67" s="22"/>
      <c r="K67" s="22"/>
    </row>
    <row r="68" spans="1:11" ht="12.75">
      <c r="A68" s="28"/>
      <c r="B68" s="63" t="s">
        <v>87</v>
      </c>
      <c r="C68" s="63"/>
      <c r="D68" s="95" t="s">
        <v>91</v>
      </c>
      <c r="E68" s="63"/>
      <c r="F68" s="63"/>
      <c r="G68" s="63"/>
      <c r="H68" s="63"/>
      <c r="I68" s="63"/>
      <c r="J68" s="63"/>
      <c r="K68" s="63"/>
    </row>
    <row r="69" spans="1:11" ht="12.75">
      <c r="A69" s="28"/>
      <c r="B69" s="345" t="s">
        <v>88</v>
      </c>
      <c r="C69" s="345"/>
      <c r="D69" s="346" t="s">
        <v>86</v>
      </c>
      <c r="E69" s="347"/>
      <c r="F69" s="345"/>
      <c r="G69" s="103"/>
      <c r="H69" s="103"/>
      <c r="I69" s="103"/>
      <c r="J69" s="103"/>
      <c r="K69" s="103"/>
    </row>
    <row r="70" spans="1:11" ht="25.5">
      <c r="A70" s="28"/>
      <c r="B70" s="22" t="s">
        <v>953</v>
      </c>
      <c r="C70" s="22" t="s">
        <v>994</v>
      </c>
      <c r="D70" s="350" t="s">
        <v>993</v>
      </c>
      <c r="E70" s="110">
        <v>18.25</v>
      </c>
      <c r="F70" s="110" t="s">
        <v>1</v>
      </c>
      <c r="G70" s="23">
        <v>73.05106496</v>
      </c>
      <c r="H70" s="23">
        <f>TRUNC(E70*G70,2)</f>
        <v>1333.18</v>
      </c>
      <c r="I70" s="23">
        <f>TRUNC(H70*$I$10,2)</f>
        <v>359.09</v>
      </c>
      <c r="J70" s="23"/>
      <c r="K70" s="24">
        <f>TRUNC(SUM(H70:I70),2)</f>
        <v>1692.27</v>
      </c>
    </row>
    <row r="71" spans="1:11" ht="12.75">
      <c r="A71" s="28"/>
      <c r="B71" s="22"/>
      <c r="C71" s="22"/>
      <c r="D71" s="350"/>
      <c r="E71" s="110"/>
      <c r="F71" s="110"/>
      <c r="G71" s="23"/>
      <c r="H71" s="23"/>
      <c r="I71" s="23"/>
      <c r="J71" s="23"/>
      <c r="K71" s="23"/>
    </row>
    <row r="72" spans="1:11" ht="12.75">
      <c r="A72" s="28"/>
      <c r="B72" s="345" t="s">
        <v>89</v>
      </c>
      <c r="C72" s="345"/>
      <c r="D72" s="346" t="s">
        <v>75</v>
      </c>
      <c r="E72" s="347"/>
      <c r="F72" s="345"/>
      <c r="G72" s="103"/>
      <c r="H72" s="103"/>
      <c r="I72" s="103"/>
      <c r="J72" s="103"/>
      <c r="K72" s="103"/>
    </row>
    <row r="73" spans="1:11" ht="25.5">
      <c r="A73" s="28"/>
      <c r="B73" s="22" t="s">
        <v>954</v>
      </c>
      <c r="C73" s="22" t="s">
        <v>408</v>
      </c>
      <c r="D73" s="350" t="s">
        <v>997</v>
      </c>
      <c r="E73" s="110">
        <v>64.4</v>
      </c>
      <c r="F73" s="110" t="s">
        <v>18</v>
      </c>
      <c r="G73" s="23">
        <v>8.93728192</v>
      </c>
      <c r="H73" s="23">
        <f>TRUNC(E73*G73,2)</f>
        <v>575.56</v>
      </c>
      <c r="I73" s="23">
        <f>TRUNC(H73*$I$10,2)</f>
        <v>155.02</v>
      </c>
      <c r="J73" s="23"/>
      <c r="K73" s="24">
        <f>TRUNC(SUM(H73:I73),2)</f>
        <v>730.58</v>
      </c>
    </row>
    <row r="74" spans="1:11" ht="25.5">
      <c r="A74" s="28"/>
      <c r="B74" s="22" t="s">
        <v>956</v>
      </c>
      <c r="C74" s="22" t="s">
        <v>996</v>
      </c>
      <c r="D74" s="350" t="s">
        <v>995</v>
      </c>
      <c r="E74" s="110">
        <v>569</v>
      </c>
      <c r="F74" s="110" t="s">
        <v>18</v>
      </c>
      <c r="G74" s="23">
        <v>5.5642344</v>
      </c>
      <c r="H74" s="23">
        <f>TRUNC(E74*G74,2)</f>
        <v>3166.04</v>
      </c>
      <c r="I74" s="23">
        <f>TRUNC(H74*$I$10,2)</f>
        <v>852.77</v>
      </c>
      <c r="J74" s="23"/>
      <c r="K74" s="24">
        <f>TRUNC(SUM(H74:I74),2)</f>
        <v>4018.81</v>
      </c>
    </row>
    <row r="75" spans="1:11" ht="12.75">
      <c r="A75" s="28"/>
      <c r="B75" s="22"/>
      <c r="C75" s="22"/>
      <c r="D75" s="350"/>
      <c r="E75" s="110"/>
      <c r="F75" s="110"/>
      <c r="G75" s="23"/>
      <c r="H75" s="23"/>
      <c r="I75" s="23"/>
      <c r="J75" s="23"/>
      <c r="K75" s="23"/>
    </row>
    <row r="76" spans="1:11" ht="12.75">
      <c r="A76" s="28"/>
      <c r="B76" s="345" t="s">
        <v>90</v>
      </c>
      <c r="C76" s="345"/>
      <c r="D76" s="346" t="s">
        <v>92</v>
      </c>
      <c r="E76" s="347"/>
      <c r="F76" s="345"/>
      <c r="G76" s="103"/>
      <c r="H76" s="103"/>
      <c r="I76" s="103"/>
      <c r="J76" s="103"/>
      <c r="K76" s="103"/>
    </row>
    <row r="77" spans="1:11" ht="12.75">
      <c r="A77" s="28"/>
      <c r="B77" s="22" t="s">
        <v>955</v>
      </c>
      <c r="C77" s="22" t="s">
        <v>999</v>
      </c>
      <c r="D77" s="350" t="s">
        <v>998</v>
      </c>
      <c r="E77" s="110">
        <v>0.67</v>
      </c>
      <c r="F77" s="110" t="s">
        <v>40</v>
      </c>
      <c r="G77" s="23">
        <v>358.30218848</v>
      </c>
      <c r="H77" s="23">
        <f>TRUNC(E77*G77,2)</f>
        <v>240.06</v>
      </c>
      <c r="I77" s="23">
        <f>TRUNC(H77*$I$10,2)</f>
        <v>64.65</v>
      </c>
      <c r="J77" s="23"/>
      <c r="K77" s="24">
        <f>TRUNC(SUM(H77:I77),2)</f>
        <v>304.71</v>
      </c>
    </row>
    <row r="78" spans="1:11" ht="12.75">
      <c r="A78" s="28"/>
      <c r="B78" s="22" t="s">
        <v>957</v>
      </c>
      <c r="C78" s="22" t="s">
        <v>1024</v>
      </c>
      <c r="D78" s="350" t="s">
        <v>406</v>
      </c>
      <c r="E78" s="110">
        <v>15.68</v>
      </c>
      <c r="F78" s="110" t="s">
        <v>40</v>
      </c>
      <c r="G78" s="23">
        <v>278.53</v>
      </c>
      <c r="H78" s="23">
        <f>TRUNC(E78*G78,2)</f>
        <v>4367.35</v>
      </c>
      <c r="I78" s="23">
        <f>TRUNC(H78*$I$10,2)</f>
        <v>1176.34</v>
      </c>
      <c r="J78" s="23"/>
      <c r="K78" s="24">
        <f>TRUNC(SUM(H78:I78),2)</f>
        <v>5543.69</v>
      </c>
    </row>
    <row r="79" spans="1:11" ht="25.5">
      <c r="A79" s="28"/>
      <c r="B79" s="22" t="s">
        <v>958</v>
      </c>
      <c r="C79" s="22" t="s">
        <v>1004</v>
      </c>
      <c r="D79" s="350" t="s">
        <v>1003</v>
      </c>
      <c r="E79" s="110">
        <v>0.97</v>
      </c>
      <c r="F79" s="110" t="s">
        <v>40</v>
      </c>
      <c r="G79" s="23">
        <v>271.12055616</v>
      </c>
      <c r="H79" s="23">
        <f>TRUNC(E79*G79,2)</f>
        <v>262.98</v>
      </c>
      <c r="I79" s="23">
        <f>TRUNC(H79*$I$10,2)</f>
        <v>70.83</v>
      </c>
      <c r="J79" s="23"/>
      <c r="K79" s="24">
        <f>TRUNC(SUM(H79:I79),2)</f>
        <v>333.81</v>
      </c>
    </row>
    <row r="80" spans="1:11" ht="12.75">
      <c r="A80" s="28"/>
      <c r="B80" s="22"/>
      <c r="C80" s="22"/>
      <c r="D80" s="350"/>
      <c r="E80" s="110"/>
      <c r="F80" s="110"/>
      <c r="G80" s="23"/>
      <c r="H80" s="23"/>
      <c r="I80" s="23"/>
      <c r="J80" s="23"/>
      <c r="K80" s="23"/>
    </row>
    <row r="81" spans="1:11" ht="12.75">
      <c r="A81" s="28"/>
      <c r="B81" s="63" t="s">
        <v>1043</v>
      </c>
      <c r="C81" s="63"/>
      <c r="D81" s="95" t="s">
        <v>107</v>
      </c>
      <c r="E81" s="63"/>
      <c r="F81" s="63"/>
      <c r="G81" s="63"/>
      <c r="H81" s="63"/>
      <c r="I81" s="63"/>
      <c r="J81" s="63"/>
      <c r="K81" s="63"/>
    </row>
    <row r="82" spans="1:11" ht="25.5">
      <c r="A82" s="28"/>
      <c r="B82" s="22" t="s">
        <v>1044</v>
      </c>
      <c r="C82" s="22" t="s">
        <v>1145</v>
      </c>
      <c r="D82" s="350" t="s">
        <v>1146</v>
      </c>
      <c r="E82" s="110">
        <v>20.71</v>
      </c>
      <c r="F82" s="110" t="s">
        <v>40</v>
      </c>
      <c r="G82" s="23">
        <v>26.59617776</v>
      </c>
      <c r="H82" s="23">
        <f>TRUNC(E82*G82,2)</f>
        <v>550.8</v>
      </c>
      <c r="I82" s="23">
        <f>TRUNC(H82*$I$10,2)</f>
        <v>148.35</v>
      </c>
      <c r="J82" s="23"/>
      <c r="K82" s="24">
        <f>TRUNC(SUM(H82:I82),2)</f>
        <v>699.15</v>
      </c>
    </row>
    <row r="83" spans="1:11" ht="25.5">
      <c r="A83" s="28"/>
      <c r="B83" s="22" t="s">
        <v>1107</v>
      </c>
      <c r="C83" s="22" t="s">
        <v>1108</v>
      </c>
      <c r="D83" s="350" t="s">
        <v>1110</v>
      </c>
      <c r="E83" s="303">
        <v>14</v>
      </c>
      <c r="F83" s="110" t="s">
        <v>39</v>
      </c>
      <c r="G83" s="23">
        <v>1.92375856</v>
      </c>
      <c r="H83" s="23">
        <f>TRUNC(E83*G83,2)</f>
        <v>26.93</v>
      </c>
      <c r="I83" s="23">
        <f>TRUNC(H83*$I$10,2)</f>
        <v>7.25</v>
      </c>
      <c r="J83" s="23"/>
      <c r="K83" s="24">
        <f>TRUNC(SUM(H83:I83),2)</f>
        <v>34.18</v>
      </c>
    </row>
    <row r="84" spans="1:11" ht="25.5">
      <c r="A84" s="28"/>
      <c r="B84" s="22" t="s">
        <v>1147</v>
      </c>
      <c r="C84" s="22" t="s">
        <v>411</v>
      </c>
      <c r="D84" s="350" t="s">
        <v>1045</v>
      </c>
      <c r="E84" s="303">
        <v>2.4</v>
      </c>
      <c r="F84" s="110" t="s">
        <v>2</v>
      </c>
      <c r="G84" s="23">
        <v>57.33318111999999</v>
      </c>
      <c r="H84" s="23">
        <f>TRUNC(E84*G84,2)</f>
        <v>137.59</v>
      </c>
      <c r="I84" s="23">
        <f>TRUNC(H84*$I$10,2)</f>
        <v>37.05</v>
      </c>
      <c r="J84" s="23"/>
      <c r="K84" s="23">
        <f>TRUNC(SUM(H84:I84),2)</f>
        <v>174.64</v>
      </c>
    </row>
    <row r="85" spans="1:11" ht="12.75">
      <c r="A85" s="28"/>
      <c r="B85" s="22"/>
      <c r="C85" s="22"/>
      <c r="D85" s="94"/>
      <c r="E85" s="22"/>
      <c r="F85" s="22"/>
      <c r="G85" s="23"/>
      <c r="H85" s="23"/>
      <c r="I85" s="23"/>
      <c r="J85" s="23"/>
      <c r="K85" s="23"/>
    </row>
    <row r="86" spans="1:11" ht="12.75">
      <c r="A86" s="28"/>
      <c r="B86" s="22"/>
      <c r="C86" s="22"/>
      <c r="D86" s="94"/>
      <c r="E86" s="22"/>
      <c r="F86" s="22"/>
      <c r="G86" s="23"/>
      <c r="H86" s="23"/>
      <c r="I86" s="23"/>
      <c r="J86" s="23"/>
      <c r="K86" s="24"/>
    </row>
    <row r="87" spans="1:11" ht="12.75">
      <c r="A87" s="28"/>
      <c r="B87" s="18" t="s">
        <v>93</v>
      </c>
      <c r="C87" s="18"/>
      <c r="D87" s="35" t="s">
        <v>102</v>
      </c>
      <c r="E87" s="35"/>
      <c r="F87" s="35"/>
      <c r="G87" s="35"/>
      <c r="H87" s="292">
        <f>SUM(H89:H137)</f>
        <v>2542.85</v>
      </c>
      <c r="I87" s="292">
        <f>SUM(I89:I137)</f>
        <v>684.8199999999999</v>
      </c>
      <c r="J87" s="292">
        <f>SUM(J89:J137)</f>
        <v>0</v>
      </c>
      <c r="K87" s="292">
        <f>SUM(K89:K137)</f>
        <v>3227.6700000000005</v>
      </c>
    </row>
    <row r="88" spans="1:11" ht="12.75">
      <c r="A88" s="28"/>
      <c r="B88" s="18" t="s">
        <v>94</v>
      </c>
      <c r="C88" s="18"/>
      <c r="D88" s="35" t="s">
        <v>103</v>
      </c>
      <c r="E88" s="35"/>
      <c r="F88" s="35"/>
      <c r="G88" s="35"/>
      <c r="H88" s="35"/>
      <c r="I88" s="35"/>
      <c r="J88" s="35"/>
      <c r="K88" s="35"/>
    </row>
    <row r="89" spans="1:11" ht="12.75">
      <c r="A89" s="28"/>
      <c r="B89" s="63" t="s">
        <v>975</v>
      </c>
      <c r="C89" s="63"/>
      <c r="D89" s="95" t="s">
        <v>104</v>
      </c>
      <c r="E89" s="63"/>
      <c r="F89" s="63"/>
      <c r="G89" s="63"/>
      <c r="H89" s="63"/>
      <c r="I89" s="63"/>
      <c r="J89" s="63"/>
      <c r="K89" s="63"/>
    </row>
    <row r="90" spans="1:11" ht="12.75">
      <c r="A90" s="28"/>
      <c r="B90" s="42" t="s">
        <v>976</v>
      </c>
      <c r="C90" s="42"/>
      <c r="D90" s="135" t="s">
        <v>86</v>
      </c>
      <c r="E90" s="154"/>
      <c r="F90" s="42"/>
      <c r="G90" s="103"/>
      <c r="H90" s="103"/>
      <c r="I90" s="103"/>
      <c r="J90" s="103"/>
      <c r="K90" s="103"/>
    </row>
    <row r="91" spans="1:11" ht="38.25">
      <c r="A91" s="28"/>
      <c r="B91" s="110" t="s">
        <v>977</v>
      </c>
      <c r="C91" s="110" t="s">
        <v>1006</v>
      </c>
      <c r="D91" s="350" t="s">
        <v>1005</v>
      </c>
      <c r="E91" s="303">
        <v>7.1</v>
      </c>
      <c r="F91" s="110" t="s">
        <v>1</v>
      </c>
      <c r="G91" s="23">
        <v>65.11448256</v>
      </c>
      <c r="H91" s="23">
        <f>TRUNC(E91*G91,2)</f>
        <v>462.31</v>
      </c>
      <c r="I91" s="23">
        <f>TRUNC(H91*$I$10,2)</f>
        <v>124.52</v>
      </c>
      <c r="J91" s="23"/>
      <c r="K91" s="24">
        <f>TRUNC(SUM(H91:I91),2)</f>
        <v>586.83</v>
      </c>
    </row>
    <row r="92" spans="1:11" ht="12.75">
      <c r="A92" s="28"/>
      <c r="B92" s="336"/>
      <c r="C92" s="336"/>
      <c r="D92" s="337"/>
      <c r="E92" s="339"/>
      <c r="F92" s="336"/>
      <c r="G92" s="338"/>
      <c r="H92" s="338"/>
      <c r="I92" s="338"/>
      <c r="J92" s="338"/>
      <c r="K92" s="338"/>
    </row>
    <row r="93" spans="1:11" ht="12.75">
      <c r="A93" s="28"/>
      <c r="B93" s="345" t="s">
        <v>978</v>
      </c>
      <c r="C93" s="345"/>
      <c r="D93" s="346" t="s">
        <v>75</v>
      </c>
      <c r="E93" s="345"/>
      <c r="F93" s="345"/>
      <c r="G93" s="345"/>
      <c r="H93" s="345"/>
      <c r="I93" s="345"/>
      <c r="J93" s="345"/>
      <c r="K93" s="345"/>
    </row>
    <row r="94" spans="1:11" ht="38.25">
      <c r="A94" s="28"/>
      <c r="B94" s="110" t="s">
        <v>979</v>
      </c>
      <c r="C94" s="110" t="s">
        <v>1010</v>
      </c>
      <c r="D94" s="350" t="s">
        <v>1008</v>
      </c>
      <c r="E94" s="303">
        <v>24.5</v>
      </c>
      <c r="F94" s="110" t="s">
        <v>108</v>
      </c>
      <c r="G94" s="23">
        <v>7.25507152</v>
      </c>
      <c r="H94" s="23">
        <f>TRUNC(E94*G94,2)</f>
        <v>177.74</v>
      </c>
      <c r="I94" s="23">
        <f>TRUNC(H94*$I$10,2)</f>
        <v>47.87</v>
      </c>
      <c r="J94" s="23"/>
      <c r="K94" s="24">
        <f>TRUNC(SUM(H94:I94),2)</f>
        <v>225.61</v>
      </c>
    </row>
    <row r="95" spans="1:11" ht="38.25">
      <c r="A95" s="28"/>
      <c r="B95" s="110" t="s">
        <v>980</v>
      </c>
      <c r="C95" s="110" t="s">
        <v>1007</v>
      </c>
      <c r="D95" s="350" t="s">
        <v>1009</v>
      </c>
      <c r="E95" s="303">
        <v>9.8</v>
      </c>
      <c r="F95" s="110" t="s">
        <v>108</v>
      </c>
      <c r="G95" s="23">
        <v>10.679879360000001</v>
      </c>
      <c r="H95" s="23">
        <f>TRUNC(E95*G95,2)</f>
        <v>104.66</v>
      </c>
      <c r="I95" s="23">
        <f>TRUNC(H95*$I$10,2)</f>
        <v>28.19</v>
      </c>
      <c r="J95" s="23"/>
      <c r="K95" s="24">
        <f>TRUNC(SUM(H95:I95),2)</f>
        <v>132.85</v>
      </c>
    </row>
    <row r="96" spans="1:11" ht="12.75">
      <c r="A96" s="28"/>
      <c r="B96" s="336"/>
      <c r="C96" s="336"/>
      <c r="D96" s="337"/>
      <c r="E96" s="339"/>
      <c r="F96" s="336"/>
      <c r="G96" s="338"/>
      <c r="H96" s="338"/>
      <c r="I96" s="338"/>
      <c r="J96" s="338"/>
      <c r="K96" s="338"/>
    </row>
    <row r="97" spans="1:11" ht="12.75">
      <c r="A97" s="28"/>
      <c r="B97" s="345" t="s">
        <v>981</v>
      </c>
      <c r="C97" s="345"/>
      <c r="D97" s="346" t="s">
        <v>76</v>
      </c>
      <c r="E97" s="345"/>
      <c r="F97" s="345"/>
      <c r="G97" s="345"/>
      <c r="H97" s="345"/>
      <c r="I97" s="345"/>
      <c r="J97" s="345"/>
      <c r="K97" s="345"/>
    </row>
    <row r="98" spans="1:11" ht="38.25">
      <c r="A98" s="28"/>
      <c r="B98" s="110" t="s">
        <v>982</v>
      </c>
      <c r="C98" s="110" t="s">
        <v>1012</v>
      </c>
      <c r="D98" s="350" t="s">
        <v>1011</v>
      </c>
      <c r="E98" s="303">
        <v>0.35</v>
      </c>
      <c r="F98" s="110" t="s">
        <v>2</v>
      </c>
      <c r="G98" s="23">
        <v>359.63070336</v>
      </c>
      <c r="H98" s="23">
        <f>TRUNC(E98*G98,2)</f>
        <v>125.87</v>
      </c>
      <c r="I98" s="23">
        <f>TRUNC(H98*$I$10,2)</f>
        <v>33.9</v>
      </c>
      <c r="J98" s="23"/>
      <c r="K98" s="24">
        <f>TRUNC(SUM(H98:I98),2)</f>
        <v>159.77</v>
      </c>
    </row>
    <row r="99" spans="1:11" ht="12.75">
      <c r="A99" s="28"/>
      <c r="B99" s="336"/>
      <c r="C99" s="336"/>
      <c r="D99" s="337"/>
      <c r="E99" s="339"/>
      <c r="F99" s="336"/>
      <c r="G99" s="338"/>
      <c r="H99" s="338"/>
      <c r="I99" s="338"/>
      <c r="J99" s="338"/>
      <c r="K99" s="338"/>
    </row>
    <row r="100" spans="1:11" ht="12.75">
      <c r="A100" s="28"/>
      <c r="B100" s="63" t="s">
        <v>95</v>
      </c>
      <c r="C100" s="63"/>
      <c r="D100" s="95" t="s">
        <v>105</v>
      </c>
      <c r="E100" s="63"/>
      <c r="F100" s="63"/>
      <c r="G100" s="63"/>
      <c r="H100" s="63"/>
      <c r="I100" s="63"/>
      <c r="J100" s="63"/>
      <c r="K100" s="63"/>
    </row>
    <row r="101" spans="1:11" ht="12.75">
      <c r="A101" s="28"/>
      <c r="B101" s="340" t="s">
        <v>96</v>
      </c>
      <c r="C101" s="340"/>
      <c r="D101" s="341" t="s">
        <v>412</v>
      </c>
      <c r="E101" s="342"/>
      <c r="F101" s="340"/>
      <c r="G101" s="44"/>
      <c r="H101" s="44"/>
      <c r="I101" s="44"/>
      <c r="J101" s="44"/>
      <c r="K101" s="44"/>
    </row>
    <row r="102" spans="1:11" ht="12.75">
      <c r="A102" s="28"/>
      <c r="B102" s="42" t="s">
        <v>305</v>
      </c>
      <c r="C102" s="42"/>
      <c r="D102" s="135" t="s">
        <v>86</v>
      </c>
      <c r="E102" s="154"/>
      <c r="F102" s="42"/>
      <c r="G102" s="103"/>
      <c r="H102" s="103"/>
      <c r="I102" s="103"/>
      <c r="J102" s="103"/>
      <c r="K102" s="103"/>
    </row>
    <row r="103" spans="1:11" s="348" customFormat="1" ht="25.5">
      <c r="A103" s="28"/>
      <c r="B103" s="110" t="s">
        <v>413</v>
      </c>
      <c r="C103" s="110" t="s">
        <v>1014</v>
      </c>
      <c r="D103" s="350" t="s">
        <v>1013</v>
      </c>
      <c r="E103" s="303">
        <v>4.2</v>
      </c>
      <c r="F103" s="110" t="s">
        <v>1</v>
      </c>
      <c r="G103" s="23">
        <v>41.97761952</v>
      </c>
      <c r="H103" s="23">
        <f>TRUNC(E103*G103,2)</f>
        <v>176.3</v>
      </c>
      <c r="I103" s="23">
        <f>TRUNC(H103*$I$10,2)</f>
        <v>47.48</v>
      </c>
      <c r="J103" s="23"/>
      <c r="K103" s="24">
        <f>TRUNC(SUM(H103:I103),2)</f>
        <v>223.78</v>
      </c>
    </row>
    <row r="104" spans="1:11" s="308" customFormat="1" ht="12.75">
      <c r="A104" s="333"/>
      <c r="B104" s="305"/>
      <c r="C104" s="305"/>
      <c r="D104" s="334"/>
      <c r="E104" s="305"/>
      <c r="F104" s="305"/>
      <c r="G104" s="335"/>
      <c r="H104" s="335"/>
      <c r="I104" s="335"/>
      <c r="J104" s="335"/>
      <c r="K104" s="335"/>
    </row>
    <row r="105" spans="1:11" s="348" customFormat="1" ht="12.75">
      <c r="A105" s="28"/>
      <c r="B105" s="345" t="s">
        <v>414</v>
      </c>
      <c r="C105" s="345"/>
      <c r="D105" s="346" t="s">
        <v>75</v>
      </c>
      <c r="E105" s="345"/>
      <c r="F105" s="345"/>
      <c r="G105" s="345"/>
      <c r="H105" s="345"/>
      <c r="I105" s="345"/>
      <c r="J105" s="345"/>
      <c r="K105" s="345"/>
    </row>
    <row r="106" spans="1:11" s="348" customFormat="1" ht="25.5">
      <c r="A106" s="28"/>
      <c r="B106" s="110" t="s">
        <v>415</v>
      </c>
      <c r="C106" s="110" t="s">
        <v>408</v>
      </c>
      <c r="D106" s="350" t="s">
        <v>1020</v>
      </c>
      <c r="E106" s="303">
        <v>11.3</v>
      </c>
      <c r="F106" s="110" t="s">
        <v>108</v>
      </c>
      <c r="G106" s="23">
        <v>8.93728192</v>
      </c>
      <c r="H106" s="23">
        <f>TRUNC(E106*G106,2)</f>
        <v>100.99</v>
      </c>
      <c r="I106" s="23">
        <f>TRUNC(H106*$I$10,2)</f>
        <v>27.2</v>
      </c>
      <c r="J106" s="23"/>
      <c r="K106" s="24">
        <f>TRUNC(SUM(H106:I106),2)</f>
        <v>128.19</v>
      </c>
    </row>
    <row r="107" spans="1:11" s="348" customFormat="1" ht="25.5">
      <c r="A107" s="28"/>
      <c r="B107" s="110" t="s">
        <v>416</v>
      </c>
      <c r="C107" s="110" t="s">
        <v>409</v>
      </c>
      <c r="D107" s="350" t="s">
        <v>1021</v>
      </c>
      <c r="E107" s="303">
        <v>8.4</v>
      </c>
      <c r="F107" s="110" t="s">
        <v>108</v>
      </c>
      <c r="G107" s="23">
        <v>7.315458560000001</v>
      </c>
      <c r="H107" s="23">
        <f>TRUNC(E107*G107,2)</f>
        <v>61.44</v>
      </c>
      <c r="I107" s="23">
        <f>TRUNC(H107*$I$10,2)</f>
        <v>16.54</v>
      </c>
      <c r="J107" s="23"/>
      <c r="K107" s="24">
        <f>TRUNC(SUM(H107:I107),2)</f>
        <v>77.98</v>
      </c>
    </row>
    <row r="108" spans="1:11" s="348" customFormat="1" ht="25.5">
      <c r="A108" s="28"/>
      <c r="B108" s="110" t="s">
        <v>417</v>
      </c>
      <c r="C108" s="110" t="s">
        <v>410</v>
      </c>
      <c r="D108" s="350" t="s">
        <v>1046</v>
      </c>
      <c r="E108" s="303">
        <v>6.9</v>
      </c>
      <c r="F108" s="110" t="s">
        <v>108</v>
      </c>
      <c r="G108" s="23">
        <v>10.6108656</v>
      </c>
      <c r="H108" s="23">
        <f>TRUNC(E108*G108,2)</f>
        <v>73.21</v>
      </c>
      <c r="I108" s="23">
        <f>TRUNC(H108*$I$10,2)</f>
        <v>19.71</v>
      </c>
      <c r="J108" s="23"/>
      <c r="K108" s="24">
        <f>TRUNC(SUM(H108:I108),2)</f>
        <v>92.92</v>
      </c>
    </row>
    <row r="109" spans="1:11" s="308" customFormat="1" ht="12.75">
      <c r="A109" s="333"/>
      <c r="B109" s="336"/>
      <c r="C109" s="336"/>
      <c r="D109" s="337"/>
      <c r="E109" s="339"/>
      <c r="F109" s="336"/>
      <c r="G109" s="338"/>
      <c r="H109" s="338"/>
      <c r="I109" s="338"/>
      <c r="J109" s="338"/>
      <c r="K109" s="338"/>
    </row>
    <row r="110" spans="1:11" s="348" customFormat="1" ht="12.75">
      <c r="A110" s="28"/>
      <c r="B110" s="345" t="s">
        <v>418</v>
      </c>
      <c r="C110" s="345"/>
      <c r="D110" s="346" t="s">
        <v>76</v>
      </c>
      <c r="E110" s="345"/>
      <c r="F110" s="345"/>
      <c r="G110" s="345"/>
      <c r="H110" s="345"/>
      <c r="I110" s="345"/>
      <c r="J110" s="345"/>
      <c r="K110" s="345"/>
    </row>
    <row r="111" spans="1:11" s="348" customFormat="1" ht="12.75">
      <c r="A111" s="28"/>
      <c r="B111" s="110" t="s">
        <v>419</v>
      </c>
      <c r="C111" s="110" t="s">
        <v>1025</v>
      </c>
      <c r="D111" s="350" t="s">
        <v>406</v>
      </c>
      <c r="E111" s="303">
        <v>0.25</v>
      </c>
      <c r="F111" s="110" t="s">
        <v>2</v>
      </c>
      <c r="G111" s="23">
        <v>291.94</v>
      </c>
      <c r="H111" s="23">
        <f>TRUNC(E111*G111,2)</f>
        <v>72.98</v>
      </c>
      <c r="I111" s="23">
        <f>TRUNC(H111*$I$10,2)</f>
        <v>19.65</v>
      </c>
      <c r="J111" s="23"/>
      <c r="K111" s="24">
        <f>TRUNC(SUM(H111:I111),2)</f>
        <v>92.63</v>
      </c>
    </row>
    <row r="112" spans="1:11" s="308" customFormat="1" ht="12.75">
      <c r="A112" s="333"/>
      <c r="B112" s="336"/>
      <c r="C112" s="305"/>
      <c r="D112" s="337"/>
      <c r="E112" s="336"/>
      <c r="F112" s="336"/>
      <c r="G112" s="338"/>
      <c r="H112" s="338"/>
      <c r="I112" s="338"/>
      <c r="J112" s="338"/>
      <c r="K112" s="338"/>
    </row>
    <row r="113" spans="1:11" s="348" customFormat="1" ht="12.75">
      <c r="A113" s="28"/>
      <c r="B113" s="345" t="s">
        <v>420</v>
      </c>
      <c r="C113" s="345"/>
      <c r="D113" s="346" t="s">
        <v>101</v>
      </c>
      <c r="E113" s="345"/>
      <c r="F113" s="345"/>
      <c r="G113" s="345"/>
      <c r="H113" s="345"/>
      <c r="I113" s="345"/>
      <c r="J113" s="345"/>
      <c r="K113" s="345"/>
    </row>
    <row r="114" spans="1:11" s="348" customFormat="1" ht="25.5">
      <c r="A114" s="28"/>
      <c r="B114" s="110" t="s">
        <v>421</v>
      </c>
      <c r="C114" s="110" t="s">
        <v>1129</v>
      </c>
      <c r="D114" s="350" t="s">
        <v>1128</v>
      </c>
      <c r="E114" s="117">
        <v>5.22</v>
      </c>
      <c r="F114" s="110" t="s">
        <v>1</v>
      </c>
      <c r="G114" s="23">
        <v>7.367218879999999</v>
      </c>
      <c r="H114" s="23">
        <f>TRUNC(E114*G114,2)</f>
        <v>38.45</v>
      </c>
      <c r="I114" s="23">
        <f>TRUNC(H114*$I$10,2)</f>
        <v>10.35</v>
      </c>
      <c r="J114" s="23"/>
      <c r="K114" s="23">
        <f>TRUNC(SUM(H114:I114),2)</f>
        <v>48.8</v>
      </c>
    </row>
    <row r="115" spans="1:11" s="348" customFormat="1" ht="12.75">
      <c r="A115" s="28"/>
      <c r="B115" s="110"/>
      <c r="C115" s="110"/>
      <c r="D115" s="349"/>
      <c r="E115" s="117"/>
      <c r="F115" s="330"/>
      <c r="G115" s="23"/>
      <c r="H115" s="23"/>
      <c r="I115" s="23"/>
      <c r="J115" s="23"/>
      <c r="K115" s="23"/>
    </row>
    <row r="116" spans="1:11" s="348" customFormat="1" ht="12.75">
      <c r="A116" s="28"/>
      <c r="B116" s="340" t="s">
        <v>966</v>
      </c>
      <c r="C116" s="340"/>
      <c r="D116" s="341" t="s">
        <v>965</v>
      </c>
      <c r="E116" s="342"/>
      <c r="F116" s="340"/>
      <c r="G116" s="44"/>
      <c r="H116" s="44"/>
      <c r="I116" s="44"/>
      <c r="J116" s="44"/>
      <c r="K116" s="44"/>
    </row>
    <row r="117" spans="1:11" s="348" customFormat="1" ht="12.75">
      <c r="A117" s="28"/>
      <c r="B117" s="42" t="s">
        <v>967</v>
      </c>
      <c r="C117" s="42"/>
      <c r="D117" s="135" t="s">
        <v>86</v>
      </c>
      <c r="E117" s="154"/>
      <c r="F117" s="42"/>
      <c r="G117" s="103"/>
      <c r="H117" s="103"/>
      <c r="I117" s="103"/>
      <c r="J117" s="103"/>
      <c r="K117" s="103"/>
    </row>
    <row r="118" spans="1:11" s="348" customFormat="1" ht="38.25">
      <c r="A118" s="28"/>
      <c r="B118" s="110" t="s">
        <v>968</v>
      </c>
      <c r="C118" s="110" t="s">
        <v>1017</v>
      </c>
      <c r="D118" s="350" t="s">
        <v>1016</v>
      </c>
      <c r="E118" s="303">
        <v>2.1</v>
      </c>
      <c r="F118" s="110" t="s">
        <v>1</v>
      </c>
      <c r="G118" s="23">
        <v>73.25810624</v>
      </c>
      <c r="H118" s="23">
        <f>TRUNC(E118*G118,2)</f>
        <v>153.84</v>
      </c>
      <c r="I118" s="23">
        <f>TRUNC(H118*$I$10,2)</f>
        <v>41.43</v>
      </c>
      <c r="J118" s="23"/>
      <c r="K118" s="24">
        <f>TRUNC(SUM(H118:I118),2)</f>
        <v>195.27</v>
      </c>
    </row>
    <row r="119" spans="1:11" s="348" customFormat="1" ht="12.75">
      <c r="A119" s="28"/>
      <c r="B119" s="110"/>
      <c r="C119" s="110"/>
      <c r="D119" s="349"/>
      <c r="E119" s="117"/>
      <c r="F119" s="330"/>
      <c r="G119" s="23"/>
      <c r="H119" s="23"/>
      <c r="I119" s="23"/>
      <c r="J119" s="23"/>
      <c r="K119" s="23"/>
    </row>
    <row r="120" spans="1:11" s="348" customFormat="1" ht="12.75">
      <c r="A120" s="28"/>
      <c r="B120" s="345" t="s">
        <v>969</v>
      </c>
      <c r="C120" s="345"/>
      <c r="D120" s="346" t="s">
        <v>75</v>
      </c>
      <c r="E120" s="345"/>
      <c r="F120" s="345"/>
      <c r="G120" s="345"/>
      <c r="H120" s="345"/>
      <c r="I120" s="345"/>
      <c r="J120" s="345"/>
      <c r="K120" s="345"/>
    </row>
    <row r="121" spans="1:11" s="348" customFormat="1" ht="38.25">
      <c r="A121" s="28"/>
      <c r="B121" s="110" t="s">
        <v>972</v>
      </c>
      <c r="C121" s="110" t="s">
        <v>1019</v>
      </c>
      <c r="D121" s="350" t="s">
        <v>1018</v>
      </c>
      <c r="E121" s="303">
        <v>11.8</v>
      </c>
      <c r="F121" s="110" t="s">
        <v>108</v>
      </c>
      <c r="G121" s="23">
        <v>8.93728192</v>
      </c>
      <c r="H121" s="23">
        <f>TRUNC(E121*G121,2)</f>
        <v>105.45</v>
      </c>
      <c r="I121" s="23">
        <f>TRUNC(H121*$I$10,2)</f>
        <v>28.4</v>
      </c>
      <c r="J121" s="23"/>
      <c r="K121" s="24">
        <f>TRUNC(SUM(H121:I121),2)</f>
        <v>133.85</v>
      </c>
    </row>
    <row r="122" spans="1:11" s="348" customFormat="1" ht="38.25">
      <c r="A122" s="28"/>
      <c r="B122" s="110" t="s">
        <v>973</v>
      </c>
      <c r="C122" s="110" t="s">
        <v>1010</v>
      </c>
      <c r="D122" s="350" t="s">
        <v>1008</v>
      </c>
      <c r="E122" s="303">
        <v>8.9</v>
      </c>
      <c r="F122" s="110" t="s">
        <v>108</v>
      </c>
      <c r="G122" s="23">
        <v>7.25507152</v>
      </c>
      <c r="H122" s="23">
        <f>TRUNC(E122*G122,2)</f>
        <v>64.57</v>
      </c>
      <c r="I122" s="23">
        <f>TRUNC(H122*$I$10,2)</f>
        <v>17.39</v>
      </c>
      <c r="J122" s="23"/>
      <c r="K122" s="24">
        <f>TRUNC(SUM(H122:I122),2)</f>
        <v>81.96</v>
      </c>
    </row>
    <row r="123" spans="1:11" s="348" customFormat="1" ht="38.25">
      <c r="A123" s="28"/>
      <c r="B123" s="110" t="s">
        <v>974</v>
      </c>
      <c r="C123" s="110" t="s">
        <v>1007</v>
      </c>
      <c r="D123" s="350" t="s">
        <v>1009</v>
      </c>
      <c r="E123" s="303">
        <v>6.9</v>
      </c>
      <c r="F123" s="110" t="s">
        <v>108</v>
      </c>
      <c r="G123" s="23">
        <v>10.679879360000001</v>
      </c>
      <c r="H123" s="23">
        <f>TRUNC(E123*G123,2)</f>
        <v>73.69</v>
      </c>
      <c r="I123" s="23">
        <f>TRUNC(H123*$I$10,2)</f>
        <v>19.84</v>
      </c>
      <c r="J123" s="23"/>
      <c r="K123" s="24">
        <f>TRUNC(SUM(H123:I123),2)</f>
        <v>93.53</v>
      </c>
    </row>
    <row r="124" spans="1:11" s="348" customFormat="1" ht="12.75">
      <c r="A124" s="28"/>
      <c r="B124" s="110"/>
      <c r="C124" s="110"/>
      <c r="D124" s="349"/>
      <c r="E124" s="117"/>
      <c r="F124" s="330"/>
      <c r="G124" s="23"/>
      <c r="H124" s="23"/>
      <c r="I124" s="23"/>
      <c r="J124" s="23"/>
      <c r="K124" s="23"/>
    </row>
    <row r="125" spans="1:11" s="348" customFormat="1" ht="12.75">
      <c r="A125" s="28"/>
      <c r="B125" s="345" t="s">
        <v>970</v>
      </c>
      <c r="C125" s="345"/>
      <c r="D125" s="346" t="s">
        <v>76</v>
      </c>
      <c r="E125" s="345"/>
      <c r="F125" s="345"/>
      <c r="G125" s="345"/>
      <c r="H125" s="345"/>
      <c r="I125" s="345"/>
      <c r="J125" s="345"/>
      <c r="K125" s="345"/>
    </row>
    <row r="126" spans="1:11" s="348" customFormat="1" ht="12.75">
      <c r="A126" s="28"/>
      <c r="B126" s="110" t="s">
        <v>971</v>
      </c>
      <c r="C126" s="110" t="s">
        <v>1026</v>
      </c>
      <c r="D126" s="350" t="s">
        <v>406</v>
      </c>
      <c r="E126" s="303">
        <v>0.25</v>
      </c>
      <c r="F126" s="110" t="s">
        <v>2</v>
      </c>
      <c r="G126" s="23">
        <v>289.91</v>
      </c>
      <c r="H126" s="23">
        <f>TRUNC(E126*G126,2)</f>
        <v>72.47</v>
      </c>
      <c r="I126" s="23">
        <f>TRUNC(H126*$I$10,2)</f>
        <v>19.51</v>
      </c>
      <c r="J126" s="23"/>
      <c r="K126" s="24">
        <f>TRUNC(SUM(H126:I126),2)</f>
        <v>91.98</v>
      </c>
    </row>
    <row r="127" spans="1:11" s="308" customFormat="1" ht="12.75">
      <c r="A127" s="333"/>
      <c r="B127" s="336"/>
      <c r="C127" s="336"/>
      <c r="D127" s="337"/>
      <c r="E127" s="339"/>
      <c r="F127" s="336"/>
      <c r="G127" s="338"/>
      <c r="H127" s="338"/>
      <c r="I127" s="338"/>
      <c r="J127" s="338"/>
      <c r="K127" s="338"/>
    </row>
    <row r="128" spans="1:11" ht="12.75">
      <c r="A128" s="28"/>
      <c r="B128" s="63" t="s">
        <v>97</v>
      </c>
      <c r="C128" s="63"/>
      <c r="D128" s="95" t="s">
        <v>106</v>
      </c>
      <c r="E128" s="63"/>
      <c r="F128" s="63"/>
      <c r="G128" s="63"/>
      <c r="H128" s="63"/>
      <c r="I128" s="63"/>
      <c r="J128" s="63"/>
      <c r="K128" s="63"/>
    </row>
    <row r="129" spans="1:11" ht="12.75">
      <c r="A129" s="28"/>
      <c r="B129" s="42" t="s">
        <v>98</v>
      </c>
      <c r="C129" s="42"/>
      <c r="D129" s="135" t="s">
        <v>86</v>
      </c>
      <c r="E129" s="42"/>
      <c r="F129" s="42"/>
      <c r="G129" s="42"/>
      <c r="H129" s="42"/>
      <c r="I129" s="42"/>
      <c r="J129" s="42"/>
      <c r="K129" s="42"/>
    </row>
    <row r="130" spans="1:11" ht="38.25">
      <c r="A130" s="28"/>
      <c r="B130" s="110" t="s">
        <v>1331</v>
      </c>
      <c r="C130" s="110" t="s">
        <v>1027</v>
      </c>
      <c r="D130" s="350" t="s">
        <v>1031</v>
      </c>
      <c r="E130" s="303">
        <v>2.55</v>
      </c>
      <c r="F130" s="110" t="s">
        <v>1</v>
      </c>
      <c r="G130" s="23">
        <v>89.5453536</v>
      </c>
      <c r="H130" s="23">
        <f>TRUNC(E130*G130,2)</f>
        <v>228.34</v>
      </c>
      <c r="I130" s="23">
        <f>TRUNC(H130*$I$10,2)</f>
        <v>61.5</v>
      </c>
      <c r="J130" s="23"/>
      <c r="K130" s="24">
        <f>TRUNC(SUM(H130:I130),2)</f>
        <v>289.84</v>
      </c>
    </row>
    <row r="131" spans="1:11" ht="12.75">
      <c r="A131" s="28"/>
      <c r="B131" s="22"/>
      <c r="C131" s="22"/>
      <c r="D131" s="94"/>
      <c r="E131" s="22"/>
      <c r="F131" s="22"/>
      <c r="G131" s="23"/>
      <c r="H131" s="23"/>
      <c r="I131" s="23"/>
      <c r="J131" s="23"/>
      <c r="K131" s="23"/>
    </row>
    <row r="132" spans="1:11" ht="15">
      <c r="A132" s="28"/>
      <c r="B132" s="97" t="s">
        <v>99</v>
      </c>
      <c r="C132" s="97"/>
      <c r="D132" s="98" t="s">
        <v>75</v>
      </c>
      <c r="E132" s="97"/>
      <c r="F132" s="97"/>
      <c r="G132" s="97"/>
      <c r="H132" s="97"/>
      <c r="I132" s="97"/>
      <c r="J132" s="97"/>
      <c r="K132" s="97"/>
    </row>
    <row r="133" spans="1:11" ht="38.25">
      <c r="A133" s="28"/>
      <c r="B133" s="110" t="s">
        <v>303</v>
      </c>
      <c r="C133" s="110" t="s">
        <v>1029</v>
      </c>
      <c r="D133" s="350" t="s">
        <v>1028</v>
      </c>
      <c r="E133" s="303">
        <v>31.1</v>
      </c>
      <c r="F133" s="110" t="s">
        <v>108</v>
      </c>
      <c r="G133" s="23">
        <v>8.11774352</v>
      </c>
      <c r="H133" s="23">
        <f>TRUNC(E133*G133,2)</f>
        <v>252.46</v>
      </c>
      <c r="I133" s="23">
        <f>TRUNC(H133*$I$10,2)</f>
        <v>67.99</v>
      </c>
      <c r="J133" s="23"/>
      <c r="K133" s="24">
        <f>TRUNC(SUM(H133:I133),2)</f>
        <v>320.45</v>
      </c>
    </row>
    <row r="134" spans="1:11" ht="12.75">
      <c r="A134" s="28"/>
      <c r="B134" s="22"/>
      <c r="C134" s="22"/>
      <c r="D134" s="94"/>
      <c r="E134" s="22"/>
      <c r="F134" s="22"/>
      <c r="G134" s="23"/>
      <c r="H134" s="23"/>
      <c r="I134" s="23"/>
      <c r="J134" s="23"/>
      <c r="K134" s="23"/>
    </row>
    <row r="135" spans="1:11" ht="15">
      <c r="A135" s="28"/>
      <c r="B135" s="97" t="s">
        <v>100</v>
      </c>
      <c r="C135" s="97"/>
      <c r="D135" s="98" t="s">
        <v>76</v>
      </c>
      <c r="E135" s="97"/>
      <c r="F135" s="97"/>
      <c r="G135" s="97"/>
      <c r="H135" s="97"/>
      <c r="I135" s="97"/>
      <c r="J135" s="97"/>
      <c r="K135" s="97"/>
    </row>
    <row r="136" spans="1:11" ht="38.25">
      <c r="A136" s="28"/>
      <c r="B136" s="110" t="s">
        <v>304</v>
      </c>
      <c r="C136" s="110" t="s">
        <v>1032</v>
      </c>
      <c r="D136" s="350" t="s">
        <v>1030</v>
      </c>
      <c r="E136" s="303">
        <v>0.73</v>
      </c>
      <c r="F136" s="110" t="s">
        <v>2</v>
      </c>
      <c r="G136" s="23">
        <v>271.3534776</v>
      </c>
      <c r="H136" s="23">
        <f>TRUNC(E136*G136,2)</f>
        <v>198.08</v>
      </c>
      <c r="I136" s="23">
        <f>TRUNC(H136*$I$10,2)</f>
        <v>53.35</v>
      </c>
      <c r="J136" s="23"/>
      <c r="K136" s="24">
        <f>TRUNC(SUM(H136:I136),2)</f>
        <v>251.43</v>
      </c>
    </row>
    <row r="137" spans="1:11" ht="12.75">
      <c r="A137" s="28"/>
      <c r="B137" s="22"/>
      <c r="C137" s="22"/>
      <c r="D137" s="94"/>
      <c r="E137" s="109"/>
      <c r="F137" s="22"/>
      <c r="G137" s="23"/>
      <c r="H137" s="23"/>
      <c r="I137" s="23"/>
      <c r="J137" s="23"/>
      <c r="K137" s="23"/>
    </row>
    <row r="138" spans="1:11" ht="12.75">
      <c r="A138" s="28"/>
      <c r="B138" s="101"/>
      <c r="C138" s="101"/>
      <c r="D138" s="102"/>
      <c r="E138" s="101"/>
      <c r="F138" s="101"/>
      <c r="G138" s="101"/>
      <c r="H138" s="101"/>
      <c r="I138" s="101"/>
      <c r="J138" s="101"/>
      <c r="K138" s="101"/>
    </row>
    <row r="139" spans="1:11" ht="12.75">
      <c r="A139" s="28"/>
      <c r="B139" s="18" t="s">
        <v>109</v>
      </c>
      <c r="C139" s="18"/>
      <c r="D139" s="35" t="s">
        <v>112</v>
      </c>
      <c r="E139" s="18"/>
      <c r="F139" s="18"/>
      <c r="G139" s="18"/>
      <c r="H139" s="292">
        <f>SUM(H140:H144)</f>
        <v>1035.12</v>
      </c>
      <c r="I139" s="292">
        <f>SUM(I140:I144)</f>
        <v>278.8</v>
      </c>
      <c r="J139" s="292">
        <f>SUM(J140:J144)</f>
        <v>0</v>
      </c>
      <c r="K139" s="292">
        <f>SUM(K140:K144)</f>
        <v>1313.92</v>
      </c>
    </row>
    <row r="140" spans="1:11" ht="12.75">
      <c r="A140" s="28"/>
      <c r="B140" s="18" t="s">
        <v>110</v>
      </c>
      <c r="C140" s="18"/>
      <c r="D140" s="35" t="s">
        <v>236</v>
      </c>
      <c r="E140" s="18"/>
      <c r="F140" s="18" t="s">
        <v>108</v>
      </c>
      <c r="G140" s="18"/>
      <c r="H140" s="292">
        <f>G140*E140</f>
        <v>0</v>
      </c>
      <c r="I140" s="292">
        <f>H140*$I$10</f>
        <v>0</v>
      </c>
      <c r="J140" s="292"/>
      <c r="K140" s="292">
        <f>SUM(H140:I140)</f>
        <v>0</v>
      </c>
    </row>
    <row r="141" spans="1:11" ht="12.75">
      <c r="A141" s="28"/>
      <c r="B141" s="22"/>
      <c r="C141" s="22"/>
      <c r="D141" s="94"/>
      <c r="E141" s="22"/>
      <c r="F141" s="22"/>
      <c r="G141" s="22"/>
      <c r="H141" s="23"/>
      <c r="I141" s="23"/>
      <c r="J141" s="23"/>
      <c r="K141" s="23"/>
    </row>
    <row r="142" spans="1:11" ht="12.75">
      <c r="A142" s="28"/>
      <c r="B142" s="18" t="s">
        <v>113</v>
      </c>
      <c r="C142" s="18"/>
      <c r="D142" s="35" t="s">
        <v>115</v>
      </c>
      <c r="E142" s="18"/>
      <c r="F142" s="18"/>
      <c r="G142" s="18"/>
      <c r="H142" s="292"/>
      <c r="I142" s="292"/>
      <c r="J142" s="292"/>
      <c r="K142" s="292"/>
    </row>
    <row r="143" spans="1:11" ht="12.75">
      <c r="A143" s="28"/>
      <c r="B143" s="42" t="s">
        <v>114</v>
      </c>
      <c r="C143" s="42"/>
      <c r="D143" s="135" t="s">
        <v>111</v>
      </c>
      <c r="E143" s="42"/>
      <c r="F143" s="42"/>
      <c r="G143" s="42"/>
      <c r="H143" s="42"/>
      <c r="I143" s="103"/>
      <c r="J143" s="103"/>
      <c r="K143" s="104"/>
    </row>
    <row r="144" spans="1:11" s="496" customFormat="1" ht="12.75">
      <c r="A144" s="377"/>
      <c r="B144" s="22" t="s">
        <v>278</v>
      </c>
      <c r="C144" s="307" t="s">
        <v>535</v>
      </c>
      <c r="D144" s="94" t="s">
        <v>952</v>
      </c>
      <c r="E144" s="303">
        <v>24</v>
      </c>
      <c r="F144" s="22" t="s">
        <v>3</v>
      </c>
      <c r="G144" s="304">
        <v>43.13</v>
      </c>
      <c r="H144" s="23">
        <f>TRUNC(E144*G144,2)</f>
        <v>1035.12</v>
      </c>
      <c r="I144" s="23">
        <f>TRUNC(H144*$I$10,2)</f>
        <v>278.8</v>
      </c>
      <c r="J144" s="23"/>
      <c r="K144" s="24">
        <f>TRUNC(SUM(H144:I144),2)</f>
        <v>1313.92</v>
      </c>
    </row>
    <row r="145" spans="1:11" ht="12.75">
      <c r="A145" s="28"/>
      <c r="B145" s="19"/>
      <c r="C145" s="51"/>
      <c r="D145" s="62"/>
      <c r="E145" s="30"/>
      <c r="F145" s="31"/>
      <c r="G145" s="23"/>
      <c r="H145" s="23"/>
      <c r="I145" s="23"/>
      <c r="J145" s="23"/>
      <c r="K145" s="23"/>
    </row>
    <row r="146" spans="1:11" ht="12.75">
      <c r="A146" s="28"/>
      <c r="B146" s="53" t="s">
        <v>41</v>
      </c>
      <c r="C146" s="673" t="s">
        <v>42</v>
      </c>
      <c r="D146" s="673"/>
      <c r="E146" s="673"/>
      <c r="F146" s="673"/>
      <c r="G146" s="673"/>
      <c r="H146" s="673"/>
      <c r="I146" s="673"/>
      <c r="J146" s="673"/>
      <c r="K146" s="673"/>
    </row>
    <row r="147" spans="1:11" ht="12.75">
      <c r="A147" s="28"/>
      <c r="B147" s="671" t="s">
        <v>29</v>
      </c>
      <c r="C147" s="666" t="s">
        <v>30</v>
      </c>
      <c r="D147" s="666" t="s">
        <v>31</v>
      </c>
      <c r="E147" s="666" t="s">
        <v>32</v>
      </c>
      <c r="F147" s="666" t="s">
        <v>33</v>
      </c>
      <c r="G147" s="666" t="s">
        <v>34</v>
      </c>
      <c r="H147" s="666" t="s">
        <v>35</v>
      </c>
      <c r="I147" s="16" t="s">
        <v>36</v>
      </c>
      <c r="J147" s="16" t="s">
        <v>439</v>
      </c>
      <c r="K147" s="666" t="s">
        <v>613</v>
      </c>
    </row>
    <row r="148" spans="1:11" ht="12.75">
      <c r="A148" s="28"/>
      <c r="B148" s="672"/>
      <c r="C148" s="667"/>
      <c r="D148" s="667"/>
      <c r="E148" s="667"/>
      <c r="F148" s="667"/>
      <c r="G148" s="667"/>
      <c r="H148" s="667"/>
      <c r="I148" s="17">
        <f>'Cálculo de BDI'!$D$27</f>
        <v>0.2693493221133738</v>
      </c>
      <c r="J148" s="17">
        <v>0.2093</v>
      </c>
      <c r="K148" s="667"/>
    </row>
    <row r="149" spans="1:11" ht="12.75">
      <c r="A149" s="28"/>
      <c r="B149" s="18" t="s">
        <v>43</v>
      </c>
      <c r="C149" s="18"/>
      <c r="D149" s="35" t="s">
        <v>44</v>
      </c>
      <c r="E149" s="18"/>
      <c r="F149" s="18"/>
      <c r="G149" s="18"/>
      <c r="H149" s="292">
        <f>SUM(H152:H202)</f>
        <v>8666.65</v>
      </c>
      <c r="I149" s="292">
        <f>SUM(I152:I202)</f>
        <v>2334.2400000000007</v>
      </c>
      <c r="J149" s="292">
        <f>SUM(J152:J202)</f>
        <v>0</v>
      </c>
      <c r="K149" s="292">
        <f>SUM(K152:K202)</f>
        <v>11000.890000000001</v>
      </c>
    </row>
    <row r="150" spans="1:11" ht="12.75">
      <c r="A150" s="28"/>
      <c r="B150" s="18" t="s">
        <v>45</v>
      </c>
      <c r="C150" s="18"/>
      <c r="D150" s="35" t="s">
        <v>121</v>
      </c>
      <c r="E150" s="18"/>
      <c r="F150" s="18"/>
      <c r="G150" s="18"/>
      <c r="H150" s="292"/>
      <c r="I150" s="292"/>
      <c r="J150" s="292"/>
      <c r="K150" s="292"/>
    </row>
    <row r="151" spans="1:11" ht="12.75" hidden="1">
      <c r="A151" s="28"/>
      <c r="B151" s="136" t="s">
        <v>116</v>
      </c>
      <c r="C151" s="136"/>
      <c r="D151" s="137" t="s">
        <v>122</v>
      </c>
      <c r="E151" s="136"/>
      <c r="F151" s="136"/>
      <c r="G151" s="126"/>
      <c r="H151" s="126"/>
      <c r="I151" s="126"/>
      <c r="J151" s="126"/>
      <c r="K151" s="132"/>
    </row>
    <row r="152" spans="1:11" ht="12.75" hidden="1">
      <c r="A152" s="28"/>
      <c r="B152" s="22" t="s">
        <v>279</v>
      </c>
      <c r="C152" s="22" t="s">
        <v>422</v>
      </c>
      <c r="D152" s="94" t="s">
        <v>276</v>
      </c>
      <c r="E152" s="109"/>
      <c r="F152" s="22" t="s">
        <v>1</v>
      </c>
      <c r="G152" s="23">
        <v>109.38</v>
      </c>
      <c r="H152" s="23">
        <f>G152*E152</f>
        <v>0</v>
      </c>
      <c r="I152" s="23">
        <f>H152*$I$10</f>
        <v>0</v>
      </c>
      <c r="J152" s="23"/>
      <c r="K152" s="23">
        <f>SUM(H152:I152)</f>
        <v>0</v>
      </c>
    </row>
    <row r="153" spans="1:11" ht="12.75">
      <c r="A153" s="28"/>
      <c r="B153" s="113"/>
      <c r="C153" s="113"/>
      <c r="D153" s="114"/>
      <c r="E153" s="113"/>
      <c r="F153" s="113"/>
      <c r="G153" s="33"/>
      <c r="H153" s="33"/>
      <c r="I153" s="33"/>
      <c r="J153" s="33"/>
      <c r="K153" s="115"/>
    </row>
    <row r="154" spans="1:11" ht="12.75">
      <c r="A154" s="28"/>
      <c r="B154" s="136" t="s">
        <v>46</v>
      </c>
      <c r="C154" s="136"/>
      <c r="D154" s="137" t="s">
        <v>123</v>
      </c>
      <c r="E154" s="136"/>
      <c r="F154" s="50"/>
      <c r="G154" s="126"/>
      <c r="H154" s="126"/>
      <c r="I154" s="126"/>
      <c r="J154" s="126"/>
      <c r="K154" s="132"/>
    </row>
    <row r="155" spans="1:11" ht="51">
      <c r="A155" s="28"/>
      <c r="B155" s="107" t="s">
        <v>280</v>
      </c>
      <c r="C155" s="107" t="s">
        <v>630</v>
      </c>
      <c r="D155" s="108" t="s">
        <v>631</v>
      </c>
      <c r="E155" s="109">
        <f>22.63</f>
        <v>22.63</v>
      </c>
      <c r="F155" s="110" t="s">
        <v>1</v>
      </c>
      <c r="G155" s="23">
        <v>31.504781440000002</v>
      </c>
      <c r="H155" s="23">
        <f>TRUNC(E155*G155,2)</f>
        <v>712.95</v>
      </c>
      <c r="I155" s="23">
        <f>TRUNC(H155*$I$10,2)</f>
        <v>192.03</v>
      </c>
      <c r="J155" s="23"/>
      <c r="K155" s="24">
        <f>TRUNC(SUM(H155:I155),2)</f>
        <v>904.98</v>
      </c>
    </row>
    <row r="156" spans="1:11" ht="12.75">
      <c r="A156" s="28"/>
      <c r="B156" s="46"/>
      <c r="C156" s="46"/>
      <c r="D156" s="125"/>
      <c r="E156" s="109"/>
      <c r="F156" s="153"/>
      <c r="G156" s="33"/>
      <c r="H156" s="33"/>
      <c r="I156" s="33"/>
      <c r="J156" s="33"/>
      <c r="K156" s="33"/>
    </row>
    <row r="157" spans="1:11" ht="12.75">
      <c r="A157" s="28"/>
      <c r="B157" s="136" t="s">
        <v>545</v>
      </c>
      <c r="C157" s="42"/>
      <c r="D157" s="135" t="s">
        <v>547</v>
      </c>
      <c r="E157" s="42"/>
      <c r="F157" s="42"/>
      <c r="G157" s="103"/>
      <c r="H157" s="103"/>
      <c r="I157" s="103"/>
      <c r="J157" s="103"/>
      <c r="K157" s="103"/>
    </row>
    <row r="158" spans="1:11" ht="25.5">
      <c r="A158" s="28"/>
      <c r="B158" s="22" t="s">
        <v>546</v>
      </c>
      <c r="C158" s="22" t="s">
        <v>548</v>
      </c>
      <c r="D158" s="108" t="s">
        <v>551</v>
      </c>
      <c r="E158" s="109">
        <v>2</v>
      </c>
      <c r="F158" s="153" t="s">
        <v>19</v>
      </c>
      <c r="G158" s="23">
        <v>36.84472112</v>
      </c>
      <c r="H158" s="23">
        <f>TRUNC(E158*G158,2)</f>
        <v>73.68</v>
      </c>
      <c r="I158" s="23">
        <f>TRUNC(H158*$I$10,2)</f>
        <v>19.84</v>
      </c>
      <c r="J158" s="23"/>
      <c r="K158" s="24">
        <f>TRUNC(SUM(H158:I158),2)</f>
        <v>93.52</v>
      </c>
    </row>
    <row r="159" spans="1:11" ht="25.5">
      <c r="A159" s="28"/>
      <c r="B159" s="22" t="s">
        <v>550</v>
      </c>
      <c r="C159" s="107" t="s">
        <v>697</v>
      </c>
      <c r="D159" s="450" t="s">
        <v>698</v>
      </c>
      <c r="E159" s="451">
        <v>4.8</v>
      </c>
      <c r="F159" s="111" t="s">
        <v>19</v>
      </c>
      <c r="G159" s="23">
        <v>39.53625776</v>
      </c>
      <c r="H159" s="23">
        <f>TRUNC(E159*G159,2)</f>
        <v>189.77</v>
      </c>
      <c r="I159" s="23">
        <f>TRUNC(H159*$I$10,2)</f>
        <v>51.11</v>
      </c>
      <c r="J159" s="23"/>
      <c r="K159" s="24">
        <f>TRUNC(SUM(H159:I159),2)</f>
        <v>240.88</v>
      </c>
    </row>
    <row r="160" spans="1:11" ht="25.5">
      <c r="A160" s="28"/>
      <c r="B160" s="22" t="s">
        <v>701</v>
      </c>
      <c r="C160" s="107" t="s">
        <v>699</v>
      </c>
      <c r="D160" s="450" t="s">
        <v>700</v>
      </c>
      <c r="E160" s="451">
        <v>5.4</v>
      </c>
      <c r="F160" s="111" t="s">
        <v>19</v>
      </c>
      <c r="G160" s="23">
        <v>38.44929104</v>
      </c>
      <c r="H160" s="23">
        <f>TRUNC(E160*G160,2)</f>
        <v>207.62</v>
      </c>
      <c r="I160" s="23">
        <f>TRUNC(H160*$I$10,2)</f>
        <v>55.92</v>
      </c>
      <c r="J160" s="23"/>
      <c r="K160" s="24">
        <f>TRUNC(SUM(H160:I160),2)</f>
        <v>263.54</v>
      </c>
    </row>
    <row r="161" spans="1:11" ht="25.5">
      <c r="A161" s="28"/>
      <c r="B161" s="22" t="s">
        <v>702</v>
      </c>
      <c r="C161" s="22" t="s">
        <v>549</v>
      </c>
      <c r="D161" s="108" t="s">
        <v>552</v>
      </c>
      <c r="E161" s="109">
        <v>11.56</v>
      </c>
      <c r="F161" s="153" t="s">
        <v>19</v>
      </c>
      <c r="G161" s="23">
        <v>3.94241104</v>
      </c>
      <c r="H161" s="23">
        <f>TRUNC(E161*G161,2)</f>
        <v>45.57</v>
      </c>
      <c r="I161" s="23">
        <f>TRUNC(H161*$I$10,2)</f>
        <v>12.27</v>
      </c>
      <c r="J161" s="23"/>
      <c r="K161" s="24">
        <f>TRUNC(SUM(H161:I161),2)</f>
        <v>57.84</v>
      </c>
    </row>
    <row r="162" spans="1:11" ht="12.75">
      <c r="A162" s="28"/>
      <c r="B162" s="46"/>
      <c r="C162" s="46"/>
      <c r="D162" s="127"/>
      <c r="E162" s="109"/>
      <c r="F162" s="153"/>
      <c r="G162" s="152"/>
      <c r="H162" s="152"/>
      <c r="I162" s="152"/>
      <c r="J162" s="152"/>
      <c r="K162" s="152"/>
    </row>
    <row r="163" spans="1:11" ht="12.75">
      <c r="A163" s="28"/>
      <c r="B163" s="18" t="s">
        <v>47</v>
      </c>
      <c r="C163" s="18"/>
      <c r="D163" s="35" t="s">
        <v>124</v>
      </c>
      <c r="E163" s="18"/>
      <c r="F163" s="18"/>
      <c r="G163" s="18"/>
      <c r="H163" s="18"/>
      <c r="I163" s="18"/>
      <c r="J163" s="18"/>
      <c r="K163" s="18"/>
    </row>
    <row r="164" spans="1:11" ht="12.75">
      <c r="A164" s="28"/>
      <c r="B164" s="136" t="s">
        <v>126</v>
      </c>
      <c r="C164" s="136"/>
      <c r="D164" s="137" t="s">
        <v>125</v>
      </c>
      <c r="E164" s="136"/>
      <c r="F164" s="136"/>
      <c r="G164" s="136"/>
      <c r="H164" s="136"/>
      <c r="I164" s="136"/>
      <c r="J164" s="136"/>
      <c r="K164" s="136"/>
    </row>
    <row r="165" spans="1:11" ht="38.25">
      <c r="A165" s="28"/>
      <c r="B165" s="503" t="s">
        <v>744</v>
      </c>
      <c r="C165" s="100" t="s">
        <v>703</v>
      </c>
      <c r="D165" s="360" t="s">
        <v>704</v>
      </c>
      <c r="E165" s="376">
        <v>2</v>
      </c>
      <c r="F165" s="503" t="s">
        <v>252</v>
      </c>
      <c r="G165" s="504">
        <v>601.83</v>
      </c>
      <c r="H165" s="23">
        <f>TRUNC(E165*G165,2)</f>
        <v>1203.66</v>
      </c>
      <c r="I165" s="23">
        <f>TRUNC(H165*$I$10,2)</f>
        <v>324.2</v>
      </c>
      <c r="J165" s="23"/>
      <c r="K165" s="24">
        <f>TRUNC(SUM(H165:I165),2)</f>
        <v>1527.86</v>
      </c>
    </row>
    <row r="166" spans="1:11" ht="12.75">
      <c r="A166" s="28"/>
      <c r="B166" s="503" t="s">
        <v>745</v>
      </c>
      <c r="C166" s="503" t="s">
        <v>705</v>
      </c>
      <c r="D166" s="360" t="s">
        <v>805</v>
      </c>
      <c r="E166" s="140">
        <v>1.44</v>
      </c>
      <c r="F166" s="503" t="s">
        <v>39</v>
      </c>
      <c r="G166" s="23">
        <v>370.1294216</v>
      </c>
      <c r="H166" s="23">
        <f>TRUNC(E166*G166,2)</f>
        <v>532.98</v>
      </c>
      <c r="I166" s="23">
        <f>TRUNC(H166*$I$10,2)</f>
        <v>143.55</v>
      </c>
      <c r="J166" s="23"/>
      <c r="K166" s="24">
        <f>TRUNC(SUM(H166:I166),2)</f>
        <v>676.53</v>
      </c>
    </row>
    <row r="167" spans="1:11" ht="25.5">
      <c r="A167" s="28"/>
      <c r="B167" s="503" t="s">
        <v>746</v>
      </c>
      <c r="C167" s="22" t="s">
        <v>706</v>
      </c>
      <c r="D167" s="350" t="s">
        <v>806</v>
      </c>
      <c r="E167" s="110">
        <v>1.44</v>
      </c>
      <c r="F167" s="452" t="s">
        <v>39</v>
      </c>
      <c r="G167" s="23">
        <v>103.83982864000001</v>
      </c>
      <c r="H167" s="23">
        <f>TRUNC(E167*G167,2)</f>
        <v>149.52</v>
      </c>
      <c r="I167" s="23">
        <f>TRUNC(H167*$I$10,2)</f>
        <v>40.27</v>
      </c>
      <c r="J167" s="23"/>
      <c r="K167" s="24">
        <f>TRUNC(SUM(H167:I167),2)</f>
        <v>189.79</v>
      </c>
    </row>
    <row r="168" spans="1:11" ht="12.75">
      <c r="A168" s="28"/>
      <c r="B168" s="18" t="s">
        <v>117</v>
      </c>
      <c r="C168" s="18"/>
      <c r="D168" s="35" t="s">
        <v>137</v>
      </c>
      <c r="E168" s="18"/>
      <c r="F168" s="18"/>
      <c r="G168" s="18"/>
      <c r="H168" s="18"/>
      <c r="I168" s="18"/>
      <c r="J168" s="18"/>
      <c r="K168" s="18"/>
    </row>
    <row r="169" spans="1:11" ht="12.75">
      <c r="A169" s="28"/>
      <c r="B169" s="63" t="s">
        <v>48</v>
      </c>
      <c r="C169" s="63"/>
      <c r="D169" s="95" t="s">
        <v>127</v>
      </c>
      <c r="E169" s="63"/>
      <c r="F169" s="63"/>
      <c r="G169" s="63"/>
      <c r="H169" s="63"/>
      <c r="I169" s="63"/>
      <c r="J169" s="63"/>
      <c r="K169" s="63"/>
    </row>
    <row r="170" spans="1:11" ht="12.75">
      <c r="A170" s="28"/>
      <c r="B170" s="136" t="s">
        <v>118</v>
      </c>
      <c r="C170" s="42"/>
      <c r="D170" s="137" t="s">
        <v>136</v>
      </c>
      <c r="E170" s="136"/>
      <c r="F170" s="136"/>
      <c r="G170" s="126"/>
      <c r="H170" s="126"/>
      <c r="I170" s="126"/>
      <c r="J170" s="126"/>
      <c r="K170" s="126"/>
    </row>
    <row r="171" spans="1:11" ht="38.25">
      <c r="A171" s="28"/>
      <c r="B171" s="107" t="s">
        <v>288</v>
      </c>
      <c r="C171" s="110" t="s">
        <v>707</v>
      </c>
      <c r="D171" s="108" t="s">
        <v>708</v>
      </c>
      <c r="E171" s="451">
        <v>33.45</v>
      </c>
      <c r="F171" s="129" t="s">
        <v>39</v>
      </c>
      <c r="G171" s="23">
        <v>19.52</v>
      </c>
      <c r="H171" s="23">
        <f>TRUNC(E171*G171,2)</f>
        <v>652.94</v>
      </c>
      <c r="I171" s="23">
        <f>TRUNC(H171*$I$10,2)</f>
        <v>175.86</v>
      </c>
      <c r="J171" s="23"/>
      <c r="K171" s="24">
        <f>TRUNC(SUM(H171:I171),2)</f>
        <v>828.8</v>
      </c>
    </row>
    <row r="172" spans="1:11" ht="12.75">
      <c r="A172" s="28"/>
      <c r="B172" s="136" t="s">
        <v>49</v>
      </c>
      <c r="C172" s="136"/>
      <c r="D172" s="137" t="s">
        <v>135</v>
      </c>
      <c r="E172" s="136"/>
      <c r="F172" s="136"/>
      <c r="G172" s="126"/>
      <c r="H172" s="126"/>
      <c r="I172" s="126"/>
      <c r="J172" s="126"/>
      <c r="K172" s="126"/>
    </row>
    <row r="173" spans="1:11" ht="51">
      <c r="A173" s="28"/>
      <c r="B173" s="503" t="s">
        <v>709</v>
      </c>
      <c r="C173" s="452" t="s">
        <v>710</v>
      </c>
      <c r="D173" s="505" t="s">
        <v>711</v>
      </c>
      <c r="E173" s="503">
        <v>40.28</v>
      </c>
      <c r="F173" s="503" t="s">
        <v>39</v>
      </c>
      <c r="G173" s="23">
        <v>20.29004544</v>
      </c>
      <c r="H173" s="23">
        <f>TRUNC(E173*G173,2)</f>
        <v>817.28</v>
      </c>
      <c r="I173" s="23">
        <f>TRUNC(H173*$I$10,2)</f>
        <v>220.13</v>
      </c>
      <c r="J173" s="23"/>
      <c r="K173" s="24">
        <f>TRUNC(SUM(H173:I173),2)</f>
        <v>1037.41</v>
      </c>
    </row>
    <row r="174" spans="1:11" ht="12.75">
      <c r="A174" s="28"/>
      <c r="B174" s="63" t="s">
        <v>50</v>
      </c>
      <c r="C174" s="63"/>
      <c r="D174" s="95" t="s">
        <v>134</v>
      </c>
      <c r="E174" s="63"/>
      <c r="F174" s="63"/>
      <c r="G174" s="63"/>
      <c r="H174" s="63"/>
      <c r="I174" s="63"/>
      <c r="J174" s="63"/>
      <c r="K174" s="63"/>
    </row>
    <row r="175" spans="1:11" ht="12.75">
      <c r="A175" s="28"/>
      <c r="B175" s="136" t="s">
        <v>51</v>
      </c>
      <c r="C175" s="42"/>
      <c r="D175" s="137" t="s">
        <v>133</v>
      </c>
      <c r="E175" s="136"/>
      <c r="F175" s="136"/>
      <c r="G175" s="103"/>
      <c r="H175" s="103"/>
      <c r="I175" s="103"/>
      <c r="J175" s="103"/>
      <c r="K175" s="103"/>
    </row>
    <row r="176" spans="1:11" ht="38.25">
      <c r="A176" s="28"/>
      <c r="B176" s="107" t="s">
        <v>283</v>
      </c>
      <c r="C176" s="309" t="s">
        <v>712</v>
      </c>
      <c r="D176" s="108" t="s">
        <v>1116</v>
      </c>
      <c r="E176" s="451">
        <v>20.67</v>
      </c>
      <c r="F176" s="110" t="s">
        <v>39</v>
      </c>
      <c r="G176" s="23">
        <v>5.3399396800000005</v>
      </c>
      <c r="H176" s="23">
        <f>TRUNC(E176*G176,2)</f>
        <v>110.37</v>
      </c>
      <c r="I176" s="23">
        <f>TRUNC(H176*$I$10,2)</f>
        <v>29.72</v>
      </c>
      <c r="J176" s="23"/>
      <c r="K176" s="24">
        <f>TRUNC(SUM(H176:I176),2)</f>
        <v>140.09</v>
      </c>
    </row>
    <row r="177" spans="1:11" ht="38.25">
      <c r="A177" s="28"/>
      <c r="B177" s="107" t="s">
        <v>423</v>
      </c>
      <c r="C177" s="309" t="s">
        <v>424</v>
      </c>
      <c r="D177" s="108" t="s">
        <v>1118</v>
      </c>
      <c r="E177" s="451">
        <v>23.16</v>
      </c>
      <c r="F177" s="110" t="s">
        <v>39</v>
      </c>
      <c r="G177" s="23">
        <v>2.75192368</v>
      </c>
      <c r="H177" s="23">
        <f>TRUNC(E177*G177,2)</f>
        <v>63.73</v>
      </c>
      <c r="I177" s="23">
        <f>TRUNC(H177*$I$10,2)</f>
        <v>17.16</v>
      </c>
      <c r="J177" s="23"/>
      <c r="K177" s="24">
        <f>TRUNC(SUM(H177:I177),2)</f>
        <v>80.89</v>
      </c>
    </row>
    <row r="178" spans="1:11" ht="12.75">
      <c r="A178" s="28"/>
      <c r="B178" s="113"/>
      <c r="C178" s="113"/>
      <c r="E178" s="2"/>
      <c r="G178" s="33"/>
      <c r="H178" s="33"/>
      <c r="I178" s="33"/>
      <c r="J178" s="33"/>
      <c r="K178" s="33"/>
    </row>
    <row r="179" spans="1:11" ht="12.75">
      <c r="A179" s="28"/>
      <c r="B179" s="136" t="s">
        <v>52</v>
      </c>
      <c r="C179" s="42"/>
      <c r="D179" s="137" t="s">
        <v>132</v>
      </c>
      <c r="E179" s="136"/>
      <c r="F179" s="136"/>
      <c r="G179" s="103"/>
      <c r="H179" s="103"/>
      <c r="I179" s="103"/>
      <c r="J179" s="103"/>
      <c r="K179" s="103"/>
    </row>
    <row r="180" spans="1:11" ht="51">
      <c r="A180" s="28"/>
      <c r="B180" s="107" t="s">
        <v>284</v>
      </c>
      <c r="C180" s="107" t="s">
        <v>713</v>
      </c>
      <c r="D180" s="108" t="s">
        <v>1119</v>
      </c>
      <c r="E180" s="451">
        <v>20.67</v>
      </c>
      <c r="F180" s="110" t="s">
        <v>39</v>
      </c>
      <c r="G180" s="23">
        <v>34.49825328</v>
      </c>
      <c r="H180" s="23">
        <f>TRUNC(E180*G180,2)</f>
        <v>713.07</v>
      </c>
      <c r="I180" s="23">
        <f>TRUNC(H180*$I$10,2)</f>
        <v>192.06</v>
      </c>
      <c r="J180" s="23"/>
      <c r="K180" s="24">
        <f>TRUNC(SUM(H180:I180),2)</f>
        <v>905.13</v>
      </c>
    </row>
    <row r="181" spans="1:11" ht="51">
      <c r="A181" s="28"/>
      <c r="B181" s="107" t="s">
        <v>425</v>
      </c>
      <c r="C181" s="107" t="s">
        <v>1117</v>
      </c>
      <c r="D181" s="108" t="s">
        <v>1120</v>
      </c>
      <c r="E181" s="451">
        <v>23.16</v>
      </c>
      <c r="F181" s="110" t="s">
        <v>39</v>
      </c>
      <c r="G181" s="23">
        <v>22.3432048</v>
      </c>
      <c r="H181" s="23">
        <f>TRUNC(E181*G181,2)</f>
        <v>517.46</v>
      </c>
      <c r="I181" s="23">
        <f>TRUNC(H181*$I$10,2)</f>
        <v>139.37</v>
      </c>
      <c r="J181" s="23"/>
      <c r="K181" s="24">
        <f>TRUNC(SUM(H181:I181),2)</f>
        <v>656.83</v>
      </c>
    </row>
    <row r="182" spans="1:11" ht="12.75">
      <c r="A182" s="28"/>
      <c r="B182" s="107" t="s">
        <v>1131</v>
      </c>
      <c r="C182" s="309" t="s">
        <v>1137</v>
      </c>
      <c r="D182" s="343" t="s">
        <v>1130</v>
      </c>
      <c r="E182" s="506">
        <f>2.35+3.45</f>
        <v>5.800000000000001</v>
      </c>
      <c r="F182" s="124" t="s">
        <v>379</v>
      </c>
      <c r="G182" s="33">
        <v>19.29</v>
      </c>
      <c r="H182" s="23">
        <f>TRUNC(E182*G182,2)</f>
        <v>111.88</v>
      </c>
      <c r="I182" s="23">
        <f>TRUNC(H182*$I$10,2)</f>
        <v>30.13</v>
      </c>
      <c r="J182" s="23"/>
      <c r="K182" s="24">
        <f>TRUNC(SUM(H182:I182),2)</f>
        <v>142.01</v>
      </c>
    </row>
    <row r="183" spans="1:11" ht="12.75">
      <c r="A183" s="28"/>
      <c r="B183" s="309"/>
      <c r="C183" s="309"/>
      <c r="D183" s="343"/>
      <c r="E183" s="344"/>
      <c r="F183" s="124"/>
      <c r="G183" s="33"/>
      <c r="H183" s="33"/>
      <c r="I183" s="33"/>
      <c r="J183" s="33"/>
      <c r="K183" s="33"/>
    </row>
    <row r="184" spans="1:11" ht="12.75">
      <c r="A184" s="28"/>
      <c r="B184" s="63" t="s">
        <v>53</v>
      </c>
      <c r="C184" s="63"/>
      <c r="D184" s="95" t="s">
        <v>131</v>
      </c>
      <c r="E184" s="63"/>
      <c r="F184" s="63"/>
      <c r="G184" s="63"/>
      <c r="H184" s="63"/>
      <c r="I184" s="63"/>
      <c r="J184" s="63"/>
      <c r="K184" s="63"/>
    </row>
    <row r="185" spans="1:11" ht="12.75">
      <c r="A185" s="28"/>
      <c r="B185" s="136" t="s">
        <v>54</v>
      </c>
      <c r="C185" s="136"/>
      <c r="D185" s="137" t="s">
        <v>128</v>
      </c>
      <c r="E185" s="136"/>
      <c r="F185" s="136"/>
      <c r="G185" s="126"/>
      <c r="H185" s="126"/>
      <c r="I185" s="126"/>
      <c r="J185" s="126"/>
      <c r="K185" s="126"/>
    </row>
    <row r="186" spans="1:11" ht="25.5">
      <c r="A186" s="28"/>
      <c r="B186" s="107" t="s">
        <v>306</v>
      </c>
      <c r="C186" s="452" t="s">
        <v>714</v>
      </c>
      <c r="D186" s="108" t="s">
        <v>715</v>
      </c>
      <c r="E186" s="452">
        <v>20.67</v>
      </c>
      <c r="F186" s="110" t="s">
        <v>1</v>
      </c>
      <c r="G186" s="23">
        <v>2.04453264</v>
      </c>
      <c r="H186" s="23">
        <f>TRUNC(E186*G186,2)</f>
        <v>42.26</v>
      </c>
      <c r="I186" s="23">
        <f>TRUNC(H186*$I$10,2)</f>
        <v>11.38</v>
      </c>
      <c r="J186" s="23"/>
      <c r="K186" s="24">
        <f>TRUNC(SUM(H186:I186),2)</f>
        <v>53.64</v>
      </c>
    </row>
    <row r="187" spans="1:11" ht="25.5">
      <c r="A187" s="28"/>
      <c r="B187" s="107" t="s">
        <v>307</v>
      </c>
      <c r="C187" s="452" t="s">
        <v>716</v>
      </c>
      <c r="D187" s="108" t="s">
        <v>717</v>
      </c>
      <c r="E187" s="452">
        <v>23.16</v>
      </c>
      <c r="F187" s="452" t="s">
        <v>1</v>
      </c>
      <c r="G187" s="23">
        <v>2.44998848</v>
      </c>
      <c r="H187" s="23">
        <f>TRUNC(E187*G187,2)</f>
        <v>56.74</v>
      </c>
      <c r="I187" s="23">
        <f>TRUNC(H187*$I$10,2)</f>
        <v>15.28</v>
      </c>
      <c r="J187" s="23"/>
      <c r="K187" s="24">
        <f>TRUNC(SUM(H187:I187),2)</f>
        <v>72.02</v>
      </c>
    </row>
    <row r="188" spans="1:11" ht="12.75">
      <c r="A188" s="28"/>
      <c r="B188" s="136" t="s">
        <v>55</v>
      </c>
      <c r="C188" s="136"/>
      <c r="D188" s="137" t="s">
        <v>129</v>
      </c>
      <c r="E188" s="136"/>
      <c r="F188" s="136"/>
      <c r="G188" s="126"/>
      <c r="H188" s="126"/>
      <c r="I188" s="126"/>
      <c r="J188" s="126"/>
      <c r="K188" s="126"/>
    </row>
    <row r="189" spans="1:11" s="348" customFormat="1" ht="25.5">
      <c r="A189" s="28"/>
      <c r="B189" s="22" t="s">
        <v>285</v>
      </c>
      <c r="C189" s="452" t="s">
        <v>300</v>
      </c>
      <c r="D189" s="507" t="s">
        <v>718</v>
      </c>
      <c r="E189" s="451">
        <v>20.67</v>
      </c>
      <c r="F189" s="110" t="s">
        <v>39</v>
      </c>
      <c r="G189" s="23">
        <v>9.20471024</v>
      </c>
      <c r="H189" s="23">
        <f>TRUNC(E189*G189,2)</f>
        <v>190.26</v>
      </c>
      <c r="I189" s="23">
        <f>TRUNC(H189*$I$10,2)</f>
        <v>51.24</v>
      </c>
      <c r="J189" s="23"/>
      <c r="K189" s="24">
        <f>TRUNC(SUM(H189:I189),2)</f>
        <v>241.5</v>
      </c>
    </row>
    <row r="190" spans="1:11" s="348" customFormat="1" ht="25.5">
      <c r="A190" s="28"/>
      <c r="B190" s="22" t="s">
        <v>286</v>
      </c>
      <c r="C190" s="113" t="s">
        <v>555</v>
      </c>
      <c r="D190" s="509" t="s">
        <v>719</v>
      </c>
      <c r="E190" s="506">
        <v>23.16</v>
      </c>
      <c r="F190" s="110" t="s">
        <v>39</v>
      </c>
      <c r="G190" s="23">
        <v>7.289578399999999</v>
      </c>
      <c r="H190" s="23">
        <f>TRUNC(E190*G190,2)</f>
        <v>168.82</v>
      </c>
      <c r="I190" s="23">
        <f>TRUNC(H190*$I$10,2)</f>
        <v>45.47</v>
      </c>
      <c r="J190" s="23"/>
      <c r="K190" s="24">
        <f>TRUNC(SUM(H190:I190),2)</f>
        <v>214.29</v>
      </c>
    </row>
    <row r="191" spans="1:11" ht="12.75">
      <c r="A191" s="28"/>
      <c r="B191" s="42" t="s">
        <v>119</v>
      </c>
      <c r="C191" s="42"/>
      <c r="D191" s="135" t="s">
        <v>130</v>
      </c>
      <c r="E191" s="42"/>
      <c r="F191" s="42"/>
      <c r="G191" s="103"/>
      <c r="H191" s="103"/>
      <c r="I191" s="103"/>
      <c r="J191" s="103"/>
      <c r="K191" s="103"/>
    </row>
    <row r="192" spans="1:11" ht="25.5">
      <c r="A192" s="28"/>
      <c r="B192" s="107" t="s">
        <v>556</v>
      </c>
      <c r="C192" s="107" t="s">
        <v>663</v>
      </c>
      <c r="D192" s="108" t="s">
        <v>662</v>
      </c>
      <c r="E192" s="109">
        <v>15.73</v>
      </c>
      <c r="F192" s="110" t="s">
        <v>39</v>
      </c>
      <c r="G192" s="23">
        <v>27.37</v>
      </c>
      <c r="H192" s="23">
        <f aca="true" t="shared" si="3" ref="H192:H200">TRUNC(E192*G192,2)</f>
        <v>430.53</v>
      </c>
      <c r="I192" s="23">
        <f aca="true" t="shared" si="4" ref="I192:I200">TRUNC(H192*$I$10,2)</f>
        <v>115.96</v>
      </c>
      <c r="J192" s="23"/>
      <c r="K192" s="24">
        <f aca="true" t="shared" si="5" ref="K192:K200">TRUNC(SUM(H192:I192),2)</f>
        <v>546.49</v>
      </c>
    </row>
    <row r="193" spans="1:11" ht="15">
      <c r="A193" s="28"/>
      <c r="B193"/>
      <c r="C193" s="51"/>
      <c r="D193" s="96"/>
      <c r="E193" s="30"/>
      <c r="F193" s="30"/>
      <c r="G193" s="30"/>
      <c r="H193" s="30"/>
      <c r="I193" s="30"/>
      <c r="J193" s="30"/>
      <c r="K193" s="30"/>
    </row>
    <row r="194" spans="1:11" ht="12.75">
      <c r="A194" s="28"/>
      <c r="B194" s="18" t="s">
        <v>56</v>
      </c>
      <c r="C194" s="18"/>
      <c r="D194" s="35" t="s">
        <v>138</v>
      </c>
      <c r="E194" s="18"/>
      <c r="F194" s="18"/>
      <c r="G194" s="18"/>
      <c r="H194" s="18"/>
      <c r="I194" s="18"/>
      <c r="J194" s="18"/>
      <c r="K194" s="18"/>
    </row>
    <row r="195" spans="1:11" ht="15">
      <c r="A195" s="28"/>
      <c r="B195" s="97" t="s">
        <v>120</v>
      </c>
      <c r="C195" s="97"/>
      <c r="D195" s="98" t="s">
        <v>139</v>
      </c>
      <c r="E195" s="97"/>
      <c r="F195" s="97"/>
      <c r="G195" s="97"/>
      <c r="H195" s="97"/>
      <c r="I195" s="97"/>
      <c r="J195" s="97"/>
      <c r="K195" s="97"/>
    </row>
    <row r="196" spans="1:11" ht="24">
      <c r="A196" s="28"/>
      <c r="B196" s="110" t="s">
        <v>557</v>
      </c>
      <c r="C196" s="110" t="s">
        <v>720</v>
      </c>
      <c r="D196" s="128" t="s">
        <v>1052</v>
      </c>
      <c r="E196" s="451">
        <v>7.3</v>
      </c>
      <c r="F196" s="129" t="s">
        <v>39</v>
      </c>
      <c r="G196" s="23">
        <v>25.59</v>
      </c>
      <c r="H196" s="23">
        <f t="shared" si="3"/>
        <v>186.8</v>
      </c>
      <c r="I196" s="23">
        <f t="shared" si="4"/>
        <v>50.31</v>
      </c>
      <c r="J196" s="23"/>
      <c r="K196" s="24">
        <f t="shared" si="5"/>
        <v>237.11</v>
      </c>
    </row>
    <row r="197" spans="1:11" ht="12.75">
      <c r="A197" s="28"/>
      <c r="B197" s="110" t="s">
        <v>632</v>
      </c>
      <c r="C197" s="110" t="s">
        <v>1057</v>
      </c>
      <c r="D197" s="128" t="s">
        <v>721</v>
      </c>
      <c r="E197" s="451">
        <v>7.3</v>
      </c>
      <c r="F197" s="129" t="s">
        <v>39</v>
      </c>
      <c r="G197" s="23">
        <v>60.67</v>
      </c>
      <c r="H197" s="23">
        <f t="shared" si="3"/>
        <v>442.89</v>
      </c>
      <c r="I197" s="23">
        <f t="shared" si="4"/>
        <v>119.29</v>
      </c>
      <c r="J197" s="23"/>
      <c r="K197" s="24">
        <f t="shared" si="5"/>
        <v>562.18</v>
      </c>
    </row>
    <row r="198" spans="1:11" ht="24">
      <c r="A198" s="28"/>
      <c r="B198" s="110" t="s">
        <v>633</v>
      </c>
      <c r="C198" s="110" t="s">
        <v>634</v>
      </c>
      <c r="D198" s="128" t="s">
        <v>722</v>
      </c>
      <c r="E198" s="451">
        <v>7.3</v>
      </c>
      <c r="F198" s="129" t="s">
        <v>39</v>
      </c>
      <c r="G198" s="23">
        <v>28.86500512</v>
      </c>
      <c r="H198" s="23">
        <f t="shared" si="3"/>
        <v>210.71</v>
      </c>
      <c r="I198" s="23">
        <f t="shared" si="4"/>
        <v>56.75</v>
      </c>
      <c r="J198" s="23"/>
      <c r="K198" s="24">
        <f t="shared" si="5"/>
        <v>267.46</v>
      </c>
    </row>
    <row r="199" spans="1:11" ht="15">
      <c r="A199" s="28"/>
      <c r="B199" s="97" t="s">
        <v>57</v>
      </c>
      <c r="C199" s="97"/>
      <c r="D199" s="98" t="s">
        <v>310</v>
      </c>
      <c r="E199" s="97"/>
      <c r="F199" s="97"/>
      <c r="G199" s="97"/>
      <c r="H199" s="97"/>
      <c r="I199" s="97"/>
      <c r="J199" s="97"/>
      <c r="K199" s="97"/>
    </row>
    <row r="200" spans="1:11" ht="12.75">
      <c r="A200" s="28"/>
      <c r="B200" s="510" t="s">
        <v>289</v>
      </c>
      <c r="C200" s="510" t="s">
        <v>301</v>
      </c>
      <c r="D200" s="350" t="s">
        <v>809</v>
      </c>
      <c r="E200" s="110">
        <v>37.05</v>
      </c>
      <c r="F200" s="110" t="s">
        <v>39</v>
      </c>
      <c r="G200" s="23">
        <v>22.54161936</v>
      </c>
      <c r="H200" s="23">
        <f t="shared" si="3"/>
        <v>835.16</v>
      </c>
      <c r="I200" s="23">
        <f t="shared" si="4"/>
        <v>224.94</v>
      </c>
      <c r="J200" s="23"/>
      <c r="K200" s="24">
        <f t="shared" si="5"/>
        <v>1060.1</v>
      </c>
    </row>
    <row r="201" spans="1:11" ht="15">
      <c r="A201" s="28"/>
      <c r="B201"/>
      <c r="C201" s="51"/>
      <c r="D201"/>
      <c r="E201" s="30"/>
      <c r="F201" s="30"/>
      <c r="G201" s="30"/>
      <c r="H201" s="30"/>
      <c r="I201" s="30"/>
      <c r="J201" s="30"/>
      <c r="K201" s="30"/>
    </row>
    <row r="202" spans="1:11" ht="15">
      <c r="A202" s="28"/>
      <c r="B202"/>
      <c r="C202" s="51"/>
      <c r="D202"/>
      <c r="E202" s="30"/>
      <c r="F202" s="30"/>
      <c r="G202" s="30"/>
      <c r="H202" s="30"/>
      <c r="I202" s="30"/>
      <c r="J202" s="30"/>
      <c r="K202" s="30"/>
    </row>
    <row r="203" spans="1:11" ht="12.75">
      <c r="A203" s="28"/>
      <c r="B203" s="18" t="s">
        <v>141</v>
      </c>
      <c r="C203" s="18"/>
      <c r="D203" s="35" t="s">
        <v>58</v>
      </c>
      <c r="E203" s="18"/>
      <c r="F203" s="18"/>
      <c r="G203" s="18"/>
      <c r="H203" s="292">
        <f>SUM(H205:H217)</f>
        <v>7201.62</v>
      </c>
      <c r="I203" s="292">
        <f>SUM(I205:I217)</f>
        <v>521.6999999999999</v>
      </c>
      <c r="J203" s="292">
        <f>SUM(J205:J217)</f>
        <v>1101</v>
      </c>
      <c r="K203" s="292">
        <f>SUM(K205:K217)</f>
        <v>8824.32</v>
      </c>
    </row>
    <row r="204" spans="1:11" ht="12.75">
      <c r="A204" s="28"/>
      <c r="B204" s="18" t="s">
        <v>142</v>
      </c>
      <c r="C204" s="18"/>
      <c r="D204" s="35" t="s">
        <v>146</v>
      </c>
      <c r="E204" s="18"/>
      <c r="F204" s="18"/>
      <c r="G204" s="18"/>
      <c r="H204" s="18"/>
      <c r="I204" s="18"/>
      <c r="J204" s="18"/>
      <c r="K204" s="18"/>
    </row>
    <row r="205" spans="1:11" ht="12.75">
      <c r="A205" s="28"/>
      <c r="B205" s="22" t="s">
        <v>143</v>
      </c>
      <c r="C205" s="22"/>
      <c r="D205" s="94" t="s">
        <v>144</v>
      </c>
      <c r="E205" s="22"/>
      <c r="F205" s="22"/>
      <c r="G205" s="22"/>
      <c r="H205" s="23"/>
      <c r="I205" s="23"/>
      <c r="J205" s="23"/>
      <c r="K205" s="24"/>
    </row>
    <row r="206" spans="1:11" ht="12.75">
      <c r="A206" s="28"/>
      <c r="B206" s="42" t="s">
        <v>59</v>
      </c>
      <c r="C206" s="42"/>
      <c r="D206" s="135" t="s">
        <v>145</v>
      </c>
      <c r="E206" s="42"/>
      <c r="F206" s="42"/>
      <c r="G206" s="103"/>
      <c r="H206" s="103"/>
      <c r="I206" s="103"/>
      <c r="J206" s="103"/>
      <c r="K206" s="104"/>
    </row>
    <row r="207" spans="1:11" ht="25.5">
      <c r="A207" s="28"/>
      <c r="B207" s="107" t="s">
        <v>245</v>
      </c>
      <c r="C207" s="107" t="s">
        <v>399</v>
      </c>
      <c r="D207" s="108" t="s">
        <v>516</v>
      </c>
      <c r="E207" s="303">
        <v>21</v>
      </c>
      <c r="F207" s="110" t="s">
        <v>430</v>
      </c>
      <c r="G207" s="23">
        <v>27.4</v>
      </c>
      <c r="H207" s="23">
        <f>TRUNC(E207*G207,2)</f>
        <v>575.4</v>
      </c>
      <c r="I207" s="23">
        <f aca="true" t="shared" si="6" ref="I207:I214">TRUNC(H207*$I$10,2)</f>
        <v>154.98</v>
      </c>
      <c r="J207" s="23"/>
      <c r="K207" s="24">
        <f>TRUNC(SUM(H207:I207),2)</f>
        <v>730.38</v>
      </c>
    </row>
    <row r="208" spans="1:11" ht="25.5">
      <c r="A208" s="28"/>
      <c r="B208" s="107" t="s">
        <v>380</v>
      </c>
      <c r="C208" s="107" t="s">
        <v>521</v>
      </c>
      <c r="D208" s="108" t="s">
        <v>517</v>
      </c>
      <c r="E208" s="303">
        <v>6</v>
      </c>
      <c r="F208" s="110" t="s">
        <v>430</v>
      </c>
      <c r="G208" s="23">
        <v>27.4</v>
      </c>
      <c r="H208" s="23">
        <f aca="true" t="shared" si="7" ref="H208:H215">TRUNC(E208*G208,2)</f>
        <v>164.4</v>
      </c>
      <c r="I208" s="23">
        <f t="shared" si="6"/>
        <v>44.28</v>
      </c>
      <c r="J208" s="23"/>
      <c r="K208" s="24">
        <f aca="true" t="shared" si="8" ref="K208:K214">TRUNC(SUM(H208:I208),2)</f>
        <v>208.68</v>
      </c>
    </row>
    <row r="209" spans="1:11" s="348" customFormat="1" ht="25.5">
      <c r="A209" s="28"/>
      <c r="B209" s="107" t="s">
        <v>381</v>
      </c>
      <c r="C209" s="107" t="s">
        <v>522</v>
      </c>
      <c r="D209" s="108" t="s">
        <v>518</v>
      </c>
      <c r="E209" s="303">
        <v>5</v>
      </c>
      <c r="F209" s="110" t="s">
        <v>430</v>
      </c>
      <c r="G209" s="23">
        <v>27.4</v>
      </c>
      <c r="H209" s="23">
        <f t="shared" si="7"/>
        <v>137</v>
      </c>
      <c r="I209" s="23">
        <f t="shared" si="6"/>
        <v>36.9</v>
      </c>
      <c r="J209" s="23"/>
      <c r="K209" s="24">
        <f t="shared" si="8"/>
        <v>173.9</v>
      </c>
    </row>
    <row r="210" spans="1:11" ht="25.5">
      <c r="A210" s="28"/>
      <c r="B210" s="107" t="s">
        <v>246</v>
      </c>
      <c r="C210" s="107" t="s">
        <v>810</v>
      </c>
      <c r="D210" s="108" t="s">
        <v>1203</v>
      </c>
      <c r="E210" s="303">
        <v>4</v>
      </c>
      <c r="F210" s="110" t="s">
        <v>430</v>
      </c>
      <c r="G210" s="23">
        <v>24.03</v>
      </c>
      <c r="H210" s="23">
        <f t="shared" si="7"/>
        <v>96.12</v>
      </c>
      <c r="I210" s="23">
        <f t="shared" si="6"/>
        <v>25.88</v>
      </c>
      <c r="J210" s="23"/>
      <c r="K210" s="24">
        <f t="shared" si="8"/>
        <v>122</v>
      </c>
    </row>
    <row r="211" spans="1:11" ht="25.5">
      <c r="A211" s="28"/>
      <c r="B211" s="107" t="s">
        <v>247</v>
      </c>
      <c r="C211" s="107" t="s">
        <v>523</v>
      </c>
      <c r="D211" s="108" t="s">
        <v>723</v>
      </c>
      <c r="E211" s="303">
        <v>2</v>
      </c>
      <c r="F211" s="110" t="s">
        <v>430</v>
      </c>
      <c r="G211" s="23">
        <v>24.03</v>
      </c>
      <c r="H211" s="23">
        <f t="shared" si="7"/>
        <v>48.06</v>
      </c>
      <c r="I211" s="23">
        <f t="shared" si="6"/>
        <v>12.94</v>
      </c>
      <c r="J211" s="23"/>
      <c r="K211" s="24">
        <f t="shared" si="8"/>
        <v>61</v>
      </c>
    </row>
    <row r="212" spans="1:11" ht="25.5">
      <c r="A212" s="28"/>
      <c r="B212" s="107" t="s">
        <v>248</v>
      </c>
      <c r="C212" s="107" t="s">
        <v>400</v>
      </c>
      <c r="D212" s="108" t="s">
        <v>724</v>
      </c>
      <c r="E212" s="303">
        <v>4</v>
      </c>
      <c r="F212" s="110" t="s">
        <v>430</v>
      </c>
      <c r="G212" s="23">
        <v>24.03</v>
      </c>
      <c r="H212" s="23">
        <f t="shared" si="7"/>
        <v>96.12</v>
      </c>
      <c r="I212" s="23">
        <f t="shared" si="6"/>
        <v>25.88</v>
      </c>
      <c r="J212" s="23"/>
      <c r="K212" s="24">
        <f t="shared" si="8"/>
        <v>122</v>
      </c>
    </row>
    <row r="213" spans="1:11" ht="25.5">
      <c r="A213" s="28"/>
      <c r="B213" s="107" t="s">
        <v>382</v>
      </c>
      <c r="C213" s="107" t="s">
        <v>524</v>
      </c>
      <c r="D213" s="108" t="s">
        <v>725</v>
      </c>
      <c r="E213" s="303">
        <v>4</v>
      </c>
      <c r="F213" s="110" t="s">
        <v>430</v>
      </c>
      <c r="G213" s="23">
        <v>24.03</v>
      </c>
      <c r="H213" s="23">
        <f t="shared" si="7"/>
        <v>96.12</v>
      </c>
      <c r="I213" s="23">
        <f t="shared" si="6"/>
        <v>25.88</v>
      </c>
      <c r="J213" s="23"/>
      <c r="K213" s="24">
        <f t="shared" si="8"/>
        <v>122</v>
      </c>
    </row>
    <row r="214" spans="1:11" ht="25.5">
      <c r="A214" s="28"/>
      <c r="B214" s="107" t="s">
        <v>525</v>
      </c>
      <c r="C214" s="107" t="s">
        <v>401</v>
      </c>
      <c r="D214" s="108" t="s">
        <v>520</v>
      </c>
      <c r="E214" s="303">
        <v>4</v>
      </c>
      <c r="F214" s="110" t="s">
        <v>430</v>
      </c>
      <c r="G214" s="23">
        <v>27.4</v>
      </c>
      <c r="H214" s="23">
        <f t="shared" si="7"/>
        <v>109.6</v>
      </c>
      <c r="I214" s="23">
        <f t="shared" si="6"/>
        <v>29.52</v>
      </c>
      <c r="J214" s="23"/>
      <c r="K214" s="24">
        <f t="shared" si="8"/>
        <v>139.12</v>
      </c>
    </row>
    <row r="215" spans="1:11" ht="25.5">
      <c r="A215" s="28"/>
      <c r="B215" s="107" t="s">
        <v>527</v>
      </c>
      <c r="C215" s="107" t="s">
        <v>402</v>
      </c>
      <c r="D215" s="108" t="s">
        <v>1272</v>
      </c>
      <c r="E215" s="303">
        <v>4</v>
      </c>
      <c r="F215" s="110" t="s">
        <v>386</v>
      </c>
      <c r="G215" s="23">
        <v>1316.14</v>
      </c>
      <c r="H215" s="23">
        <f t="shared" si="7"/>
        <v>5264.56</v>
      </c>
      <c r="I215" s="23"/>
      <c r="J215" s="23">
        <f>TRUNC(H215*$J$14)</f>
        <v>1101</v>
      </c>
      <c r="K215" s="24">
        <f>TRUNC(SUM(H215:J215),2)</f>
        <v>6365.56</v>
      </c>
    </row>
    <row r="216" spans="1:11" ht="25.5">
      <c r="A216" s="28"/>
      <c r="B216" s="107" t="s">
        <v>528</v>
      </c>
      <c r="C216" s="107" t="s">
        <v>526</v>
      </c>
      <c r="D216" s="108" t="s">
        <v>1273</v>
      </c>
      <c r="E216" s="303">
        <v>4</v>
      </c>
      <c r="F216" s="110" t="s">
        <v>386</v>
      </c>
      <c r="G216" s="23">
        <v>119.31</v>
      </c>
      <c r="H216" s="23">
        <f>TRUNC(E216*G216,2)</f>
        <v>477.24</v>
      </c>
      <c r="I216" s="23">
        <f>TRUNC(H216*$I$10,2)</f>
        <v>128.54</v>
      </c>
      <c r="J216" s="23"/>
      <c r="K216" s="24">
        <f>TRUNC(SUM(H216:I216),2)</f>
        <v>605.78</v>
      </c>
    </row>
    <row r="217" spans="1:11" ht="25.5">
      <c r="A217" s="28"/>
      <c r="B217" s="107" t="s">
        <v>690</v>
      </c>
      <c r="C217" s="107" t="s">
        <v>689</v>
      </c>
      <c r="D217" s="108" t="s">
        <v>1202</v>
      </c>
      <c r="E217" s="303">
        <v>5</v>
      </c>
      <c r="F217" s="110" t="s">
        <v>430</v>
      </c>
      <c r="G217" s="23">
        <v>27.4</v>
      </c>
      <c r="H217" s="23">
        <f>TRUNC(E217*G217,2)</f>
        <v>137</v>
      </c>
      <c r="I217" s="23">
        <f>TRUNC(H217*$I$10,2)</f>
        <v>36.9</v>
      </c>
      <c r="J217" s="23"/>
      <c r="K217" s="24">
        <f>TRUNC(SUM(H217:I217),2)</f>
        <v>173.9</v>
      </c>
    </row>
    <row r="218" spans="1:11" ht="15">
      <c r="A218" s="28"/>
      <c r="B218"/>
      <c r="C218" s="51"/>
      <c r="D218" s="96"/>
      <c r="E218" s="30"/>
      <c r="F218" s="30"/>
      <c r="G218" s="30"/>
      <c r="H218" s="30"/>
      <c r="I218" s="30"/>
      <c r="J218" s="30"/>
      <c r="K218" s="30"/>
    </row>
    <row r="219" spans="1:11" ht="12.75">
      <c r="A219" s="28"/>
      <c r="B219" s="19"/>
      <c r="C219" s="51"/>
      <c r="D219" s="62"/>
      <c r="E219" s="30"/>
      <c r="F219" s="31"/>
      <c r="G219" s="23"/>
      <c r="H219" s="23"/>
      <c r="I219" s="23"/>
      <c r="J219" s="23"/>
      <c r="K219" s="23"/>
    </row>
    <row r="220" spans="1:11" ht="12.75">
      <c r="A220" s="28"/>
      <c r="B220" s="53" t="s">
        <v>60</v>
      </c>
      <c r="C220" s="673" t="s">
        <v>147</v>
      </c>
      <c r="D220" s="673"/>
      <c r="E220" s="673"/>
      <c r="F220" s="673"/>
      <c r="G220" s="673"/>
      <c r="H220" s="673"/>
      <c r="I220" s="673"/>
      <c r="J220" s="673"/>
      <c r="K220" s="673"/>
    </row>
    <row r="221" spans="1:11" ht="12.75">
      <c r="A221" s="28"/>
      <c r="B221" s="671" t="s">
        <v>29</v>
      </c>
      <c r="C221" s="666" t="s">
        <v>30</v>
      </c>
      <c r="D221" s="666" t="s">
        <v>31</v>
      </c>
      <c r="E221" s="666" t="s">
        <v>32</v>
      </c>
      <c r="F221" s="666" t="s">
        <v>33</v>
      </c>
      <c r="G221" s="666" t="s">
        <v>34</v>
      </c>
      <c r="H221" s="666" t="s">
        <v>35</v>
      </c>
      <c r="I221" s="16" t="s">
        <v>36</v>
      </c>
      <c r="J221" s="16" t="s">
        <v>439</v>
      </c>
      <c r="K221" s="666" t="s">
        <v>613</v>
      </c>
    </row>
    <row r="222" spans="1:11" ht="12.75">
      <c r="A222" s="28"/>
      <c r="B222" s="672"/>
      <c r="C222" s="667"/>
      <c r="D222" s="667"/>
      <c r="E222" s="667"/>
      <c r="F222" s="667"/>
      <c r="G222" s="667"/>
      <c r="H222" s="667"/>
      <c r="I222" s="17">
        <f>'Cálculo de BDI'!$D$27</f>
        <v>0.2693493221133738</v>
      </c>
      <c r="J222" s="17">
        <v>0.2093</v>
      </c>
      <c r="K222" s="667"/>
    </row>
    <row r="223" spans="1:11" ht="12.75">
      <c r="A223" s="28"/>
      <c r="B223" s="18" t="s">
        <v>61</v>
      </c>
      <c r="C223" s="18"/>
      <c r="D223" s="35" t="s">
        <v>148</v>
      </c>
      <c r="E223" s="18"/>
      <c r="F223" s="18"/>
      <c r="G223" s="18"/>
      <c r="H223" s="292">
        <f>SUM(H224:H249)</f>
        <v>858.2</v>
      </c>
      <c r="I223" s="292">
        <f>SUM(I224:I249)</f>
        <v>231.11999999999998</v>
      </c>
      <c r="J223" s="292">
        <f>SUM(J224:J249)</f>
        <v>0</v>
      </c>
      <c r="K223" s="292">
        <f>SUM(K224:K249)</f>
        <v>1089.32</v>
      </c>
    </row>
    <row r="224" spans="1:11" ht="12.75">
      <c r="A224" s="28"/>
      <c r="B224" s="18" t="s">
        <v>62</v>
      </c>
      <c r="C224" s="18"/>
      <c r="D224" s="35" t="s">
        <v>156</v>
      </c>
      <c r="E224" s="18"/>
      <c r="F224" s="18"/>
      <c r="G224" s="18"/>
      <c r="H224" s="18"/>
      <c r="I224" s="18"/>
      <c r="J224" s="18"/>
      <c r="K224" s="18"/>
    </row>
    <row r="225" spans="1:11" ht="12.75">
      <c r="A225" s="28"/>
      <c r="B225" s="42" t="s">
        <v>63</v>
      </c>
      <c r="C225" s="42"/>
      <c r="D225" s="135" t="s">
        <v>151</v>
      </c>
      <c r="E225" s="42"/>
      <c r="F225" s="42"/>
      <c r="G225" s="103"/>
      <c r="H225" s="103"/>
      <c r="I225" s="103"/>
      <c r="J225" s="103"/>
      <c r="K225" s="104"/>
    </row>
    <row r="226" spans="1:11" ht="25.5">
      <c r="A226" s="28"/>
      <c r="B226" s="22" t="s">
        <v>253</v>
      </c>
      <c r="C226" s="107" t="s">
        <v>260</v>
      </c>
      <c r="D226" s="108" t="s">
        <v>639</v>
      </c>
      <c r="E226" s="375">
        <v>5.7</v>
      </c>
      <c r="F226" s="122" t="s">
        <v>19</v>
      </c>
      <c r="G226" s="23">
        <v>23.81837392</v>
      </c>
      <c r="H226" s="23">
        <f>TRUNC(E226*G226,2)</f>
        <v>135.76</v>
      </c>
      <c r="I226" s="23">
        <f>TRUNC(H226*$I$10,2)</f>
        <v>36.56</v>
      </c>
      <c r="J226" s="23"/>
      <c r="K226" s="24">
        <f>TRUNC(SUM(H226:I226),2)</f>
        <v>172.32</v>
      </c>
    </row>
    <row r="227" spans="1:11" ht="25.5">
      <c r="A227" s="28"/>
      <c r="B227" s="22" t="s">
        <v>254</v>
      </c>
      <c r="C227" s="107" t="s">
        <v>262</v>
      </c>
      <c r="D227" s="108" t="s">
        <v>638</v>
      </c>
      <c r="E227" s="303">
        <v>10</v>
      </c>
      <c r="F227" s="122" t="s">
        <v>19</v>
      </c>
      <c r="G227" s="23">
        <v>8.833761280000001</v>
      </c>
      <c r="H227" s="23">
        <f>TRUNC(E227*G227,2)</f>
        <v>88.33</v>
      </c>
      <c r="I227" s="23">
        <f>TRUNC(H227*$I$10,2)</f>
        <v>23.79</v>
      </c>
      <c r="J227" s="23"/>
      <c r="K227" s="24">
        <f>TRUNC(SUM(H227:I227),2)</f>
        <v>112.12</v>
      </c>
    </row>
    <row r="228" spans="1:11" ht="12.75">
      <c r="A228" s="28"/>
      <c r="B228" s="22"/>
      <c r="C228" s="22"/>
      <c r="D228" s="23"/>
      <c r="E228" s="109"/>
      <c r="F228" s="23"/>
      <c r="G228" s="23"/>
      <c r="H228" s="23"/>
      <c r="I228" s="23"/>
      <c r="J228" s="23"/>
      <c r="K228" s="23"/>
    </row>
    <row r="229" spans="1:11" ht="12.75">
      <c r="A229" s="28"/>
      <c r="B229" s="113"/>
      <c r="C229" s="113"/>
      <c r="D229" s="114"/>
      <c r="E229" s="109"/>
      <c r="F229" s="32"/>
      <c r="G229" s="33"/>
      <c r="H229" s="33"/>
      <c r="I229" s="33"/>
      <c r="J229" s="33"/>
      <c r="K229" s="33"/>
    </row>
    <row r="230" spans="1:11" ht="12.75">
      <c r="A230" s="28"/>
      <c r="B230" s="42" t="s">
        <v>64</v>
      </c>
      <c r="C230" s="42"/>
      <c r="D230" s="135" t="s">
        <v>157</v>
      </c>
      <c r="E230" s="42"/>
      <c r="F230" s="42"/>
      <c r="G230" s="103"/>
      <c r="H230" s="103"/>
      <c r="I230" s="103"/>
      <c r="J230" s="103"/>
      <c r="K230" s="103"/>
    </row>
    <row r="231" spans="1:11" ht="12.75">
      <c r="A231" s="28"/>
      <c r="B231" s="22" t="s">
        <v>263</v>
      </c>
      <c r="C231" s="144" t="s">
        <v>1114</v>
      </c>
      <c r="D231" s="94" t="s">
        <v>1113</v>
      </c>
      <c r="E231" s="109">
        <v>1</v>
      </c>
      <c r="F231" s="121" t="s">
        <v>3</v>
      </c>
      <c r="G231" s="23">
        <v>44.194686559999994</v>
      </c>
      <c r="H231" s="23">
        <f>TRUNC(E231*G231,2)</f>
        <v>44.19</v>
      </c>
      <c r="I231" s="23">
        <f>TRUNC(H231*$I$10,2)</f>
        <v>11.9</v>
      </c>
      <c r="J231" s="23"/>
      <c r="K231" s="24">
        <f>TRUNC(SUM(H231:I231),2)</f>
        <v>56.09</v>
      </c>
    </row>
    <row r="232" spans="1:11" ht="12.75">
      <c r="A232" s="28"/>
      <c r="B232" s="22" t="s">
        <v>264</v>
      </c>
      <c r="C232" s="144" t="s">
        <v>1115</v>
      </c>
      <c r="D232" s="94" t="s">
        <v>1112</v>
      </c>
      <c r="E232" s="109">
        <v>3</v>
      </c>
      <c r="F232" s="121" t="s">
        <v>3</v>
      </c>
      <c r="G232" s="23">
        <v>7.979716</v>
      </c>
      <c r="H232" s="23">
        <f>TRUNC(E232*G232,2)</f>
        <v>23.93</v>
      </c>
      <c r="I232" s="23">
        <f>TRUNC(H232*$I$10,2)</f>
        <v>6.44</v>
      </c>
      <c r="J232" s="23"/>
      <c r="K232" s="24">
        <f>TRUNC(SUM(H232:I232),2)</f>
        <v>30.37</v>
      </c>
    </row>
    <row r="233" spans="1:11" ht="25.5">
      <c r="A233" s="28"/>
      <c r="B233" s="22" t="s">
        <v>265</v>
      </c>
      <c r="C233" s="144" t="s">
        <v>488</v>
      </c>
      <c r="D233" s="94" t="s">
        <v>640</v>
      </c>
      <c r="E233" s="109">
        <v>2</v>
      </c>
      <c r="F233" s="121" t="s">
        <v>3</v>
      </c>
      <c r="G233" s="23">
        <v>58.12683936</v>
      </c>
      <c r="H233" s="23">
        <f>TRUNC(E233*G233,2)</f>
        <v>116.25</v>
      </c>
      <c r="I233" s="23">
        <f>TRUNC(H233*$I$10,2)</f>
        <v>31.31</v>
      </c>
      <c r="J233" s="23"/>
      <c r="K233" s="24">
        <f>TRUNC(SUM(H233:I233),2)</f>
        <v>147.56</v>
      </c>
    </row>
    <row r="234" spans="1:11" ht="12.75">
      <c r="A234" s="28"/>
      <c r="B234" s="113"/>
      <c r="C234" s="113"/>
      <c r="D234" s="114"/>
      <c r="E234" s="109"/>
      <c r="F234" s="32"/>
      <c r="G234" s="33"/>
      <c r="H234" s="33"/>
      <c r="I234" s="33"/>
      <c r="J234" s="33"/>
      <c r="K234" s="33"/>
    </row>
    <row r="235" spans="1:11" ht="12.75">
      <c r="A235" s="28"/>
      <c r="B235" s="42" t="s">
        <v>65</v>
      </c>
      <c r="C235" s="42"/>
      <c r="D235" s="135" t="s">
        <v>154</v>
      </c>
      <c r="E235" s="42"/>
      <c r="F235" s="42"/>
      <c r="G235" s="103"/>
      <c r="H235" s="103"/>
      <c r="I235" s="103"/>
      <c r="J235" s="103"/>
      <c r="K235" s="103"/>
    </row>
    <row r="236" spans="1:11" ht="12.75">
      <c r="A236" s="28"/>
      <c r="B236" s="22" t="s">
        <v>270</v>
      </c>
      <c r="C236" s="22" t="s">
        <v>266</v>
      </c>
      <c r="D236" s="123" t="s">
        <v>268</v>
      </c>
      <c r="E236" s="109">
        <v>1</v>
      </c>
      <c r="F236" s="121" t="s">
        <v>3</v>
      </c>
      <c r="G236" s="23">
        <v>18.357660160000002</v>
      </c>
      <c r="H236" s="23">
        <f>TRUNC(E236*G236,2)</f>
        <v>18.35</v>
      </c>
      <c r="I236" s="23">
        <f>TRUNC(H236*$I$10,2)</f>
        <v>4.94</v>
      </c>
      <c r="J236" s="23"/>
      <c r="K236" s="24">
        <f>TRUNC(SUM(H236:I236),2)</f>
        <v>23.29</v>
      </c>
    </row>
    <row r="237" spans="1:11" ht="12.75">
      <c r="A237" s="28"/>
      <c r="B237" s="22" t="s">
        <v>271</v>
      </c>
      <c r="C237" s="22" t="s">
        <v>267</v>
      </c>
      <c r="D237" s="123" t="s">
        <v>269</v>
      </c>
      <c r="E237" s="109">
        <v>1</v>
      </c>
      <c r="F237" s="121" t="s">
        <v>3</v>
      </c>
      <c r="G237" s="23">
        <v>6.35789264</v>
      </c>
      <c r="H237" s="23">
        <f>TRUNC(E237*G237,2)</f>
        <v>6.35</v>
      </c>
      <c r="I237" s="23">
        <f>TRUNC(H237*$I$10,2)</f>
        <v>1.71</v>
      </c>
      <c r="J237" s="23"/>
      <c r="K237" s="24">
        <f>TRUNC(SUM(H237:I237),2)</f>
        <v>8.06</v>
      </c>
    </row>
    <row r="238" spans="1:11" ht="12.75">
      <c r="A238" s="28"/>
      <c r="B238" s="113"/>
      <c r="C238" s="113"/>
      <c r="D238" s="114"/>
      <c r="E238" s="109"/>
      <c r="F238" s="32"/>
      <c r="G238" s="33"/>
      <c r="H238" s="33"/>
      <c r="I238" s="33"/>
      <c r="J238" s="33"/>
      <c r="K238" s="33"/>
    </row>
    <row r="239" spans="1:11" ht="12.75">
      <c r="A239" s="28"/>
      <c r="B239" s="42" t="s">
        <v>66</v>
      </c>
      <c r="C239" s="42"/>
      <c r="D239" s="135" t="s">
        <v>153</v>
      </c>
      <c r="E239" s="42"/>
      <c r="F239" s="42"/>
      <c r="G239" s="103"/>
      <c r="H239" s="103"/>
      <c r="I239" s="103"/>
      <c r="J239" s="103"/>
      <c r="K239" s="103"/>
    </row>
    <row r="240" spans="1:11" ht="25.5">
      <c r="A240" s="28"/>
      <c r="B240" s="22" t="s">
        <v>290</v>
      </c>
      <c r="C240" s="144" t="s">
        <v>489</v>
      </c>
      <c r="D240" s="94" t="s">
        <v>641</v>
      </c>
      <c r="E240" s="109">
        <v>1</v>
      </c>
      <c r="F240" s="122" t="s">
        <v>3</v>
      </c>
      <c r="G240" s="23">
        <v>44.79855696</v>
      </c>
      <c r="H240" s="23">
        <f>TRUNC(E240*G240,2)</f>
        <v>44.79</v>
      </c>
      <c r="I240" s="23">
        <f>TRUNC(H240*$I$10,2)</f>
        <v>12.06</v>
      </c>
      <c r="J240" s="23"/>
      <c r="K240" s="24">
        <f>TRUNC(SUM(H240:I240),2)</f>
        <v>56.85</v>
      </c>
    </row>
    <row r="241" spans="1:11" ht="15">
      <c r="A241" s="28"/>
      <c r="B241"/>
      <c r="C241" s="52"/>
      <c r="D241"/>
      <c r="E241" s="21"/>
      <c r="F241" s="21"/>
      <c r="G241" s="21"/>
      <c r="H241" s="21"/>
      <c r="I241" s="21"/>
      <c r="J241" s="21"/>
      <c r="K241" s="21"/>
    </row>
    <row r="242" spans="1:11" ht="12.75">
      <c r="A242" s="28"/>
      <c r="B242" s="18" t="s">
        <v>67</v>
      </c>
      <c r="C242" s="18"/>
      <c r="D242" s="35" t="s">
        <v>158</v>
      </c>
      <c r="E242" s="18"/>
      <c r="F242" s="18"/>
      <c r="G242" s="18"/>
      <c r="H242" s="18"/>
      <c r="I242" s="18"/>
      <c r="J242" s="18"/>
      <c r="K242" s="18"/>
    </row>
    <row r="243" spans="1:11" ht="12.75">
      <c r="A243" s="28"/>
      <c r="B243" s="22"/>
      <c r="C243" s="22"/>
      <c r="D243" s="94"/>
      <c r="E243" s="22"/>
      <c r="F243" s="22"/>
      <c r="G243" s="23"/>
      <c r="H243" s="23"/>
      <c r="I243" s="23"/>
      <c r="J243" s="23"/>
      <c r="K243" s="23"/>
    </row>
    <row r="244" spans="1:11" ht="12.75">
      <c r="A244" s="28"/>
      <c r="B244" s="136" t="s">
        <v>149</v>
      </c>
      <c r="C244" s="136"/>
      <c r="D244" s="137" t="s">
        <v>159</v>
      </c>
      <c r="E244" s="136"/>
      <c r="F244" s="136"/>
      <c r="G244" s="136"/>
      <c r="H244" s="136"/>
      <c r="I244" s="136"/>
      <c r="J244" s="136"/>
      <c r="K244" s="136"/>
    </row>
    <row r="245" spans="1:11" ht="25.5">
      <c r="A245" s="28"/>
      <c r="B245" s="22" t="s">
        <v>811</v>
      </c>
      <c r="C245" s="107" t="s">
        <v>726</v>
      </c>
      <c r="D245" s="108" t="s">
        <v>727</v>
      </c>
      <c r="E245" s="109">
        <v>1</v>
      </c>
      <c r="F245" s="122" t="s">
        <v>252</v>
      </c>
      <c r="G245" s="23">
        <v>186.18187104</v>
      </c>
      <c r="H245" s="23">
        <f>TRUNC(E245*G245,2)</f>
        <v>186.18</v>
      </c>
      <c r="I245" s="23">
        <f>TRUNC(H245*$I$10,2)</f>
        <v>50.14</v>
      </c>
      <c r="J245" s="23"/>
      <c r="K245" s="24">
        <f>TRUNC(SUM(H245:I245),2)</f>
        <v>236.32</v>
      </c>
    </row>
    <row r="246" spans="1:11" ht="12.75">
      <c r="A246" s="28"/>
      <c r="B246" s="22"/>
      <c r="C246" s="22"/>
      <c r="D246" s="94"/>
      <c r="E246" s="22"/>
      <c r="F246" s="22"/>
      <c r="G246" s="23"/>
      <c r="H246" s="23"/>
      <c r="I246" s="23"/>
      <c r="J246" s="23"/>
      <c r="K246" s="23"/>
    </row>
    <row r="247" spans="1:11" ht="12.75">
      <c r="A247" s="28"/>
      <c r="B247" s="136" t="s">
        <v>68</v>
      </c>
      <c r="C247" s="136"/>
      <c r="D247" s="137" t="s">
        <v>160</v>
      </c>
      <c r="E247" s="136"/>
      <c r="F247" s="136"/>
      <c r="G247" s="136"/>
      <c r="H247" s="136"/>
      <c r="I247" s="136"/>
      <c r="J247" s="136"/>
      <c r="K247" s="136"/>
    </row>
    <row r="248" spans="1:11" ht="38.25">
      <c r="A248" s="28"/>
      <c r="B248" s="140" t="s">
        <v>274</v>
      </c>
      <c r="C248" s="120" t="s">
        <v>797</v>
      </c>
      <c r="D248" s="576" t="s">
        <v>1111</v>
      </c>
      <c r="E248" s="303">
        <v>1</v>
      </c>
      <c r="F248" s="120" t="s">
        <v>3</v>
      </c>
      <c r="G248" s="23">
        <v>194.07531984</v>
      </c>
      <c r="H248" s="23">
        <f>TRUNC(E248*G248,2)</f>
        <v>194.07</v>
      </c>
      <c r="I248" s="23">
        <f>TRUNC(H248*$I$10,2)</f>
        <v>52.27</v>
      </c>
      <c r="J248" s="23"/>
      <c r="K248" s="23">
        <f>TRUNC(SUM(H248:I248),2)</f>
        <v>246.34</v>
      </c>
    </row>
    <row r="249" spans="1:11" ht="12.75">
      <c r="A249" s="28"/>
      <c r="B249" s="22"/>
      <c r="C249" s="118"/>
      <c r="D249" s="94"/>
      <c r="E249" s="303"/>
      <c r="F249" s="121"/>
      <c r="G249" s="23"/>
      <c r="H249" s="23"/>
      <c r="I249" s="23"/>
      <c r="J249" s="23"/>
      <c r="K249" s="23"/>
    </row>
    <row r="250" spans="1:11" ht="12.75">
      <c r="A250" s="28"/>
      <c r="B250" s="101"/>
      <c r="C250" s="101"/>
      <c r="D250" s="102"/>
      <c r="E250" s="101"/>
      <c r="F250" s="101"/>
      <c r="G250" s="101"/>
      <c r="H250" s="101"/>
      <c r="I250" s="101"/>
      <c r="J250" s="101"/>
      <c r="K250" s="101"/>
    </row>
    <row r="251" spans="1:11" ht="12.75">
      <c r="A251" s="28"/>
      <c r="B251" s="53" t="s">
        <v>163</v>
      </c>
      <c r="C251" s="673" t="s">
        <v>183</v>
      </c>
      <c r="D251" s="673"/>
      <c r="E251" s="673"/>
      <c r="F251" s="673"/>
      <c r="G251" s="673"/>
      <c r="H251" s="673"/>
      <c r="I251" s="673"/>
      <c r="J251" s="673"/>
      <c r="K251" s="673"/>
    </row>
    <row r="252" spans="1:11" ht="12.75">
      <c r="A252" s="28"/>
      <c r="B252" s="671" t="s">
        <v>29</v>
      </c>
      <c r="C252" s="666" t="s">
        <v>30</v>
      </c>
      <c r="D252" s="666" t="s">
        <v>31</v>
      </c>
      <c r="E252" s="666" t="s">
        <v>32</v>
      </c>
      <c r="F252" s="666" t="s">
        <v>33</v>
      </c>
      <c r="G252" s="666" t="s">
        <v>34</v>
      </c>
      <c r="H252" s="666" t="s">
        <v>35</v>
      </c>
      <c r="I252" s="16" t="s">
        <v>36</v>
      </c>
      <c r="J252" s="16" t="s">
        <v>439</v>
      </c>
      <c r="K252" s="666" t="s">
        <v>613</v>
      </c>
    </row>
    <row r="253" spans="1:11" ht="12.75">
      <c r="A253" s="28"/>
      <c r="B253" s="672"/>
      <c r="C253" s="667"/>
      <c r="D253" s="667"/>
      <c r="E253" s="667"/>
      <c r="F253" s="667"/>
      <c r="G253" s="667"/>
      <c r="H253" s="667"/>
      <c r="I253" s="17">
        <f>'Cálculo de BDI'!$D$27</f>
        <v>0.2693493221133738</v>
      </c>
      <c r="J253" s="17">
        <v>0.2093</v>
      </c>
      <c r="K253" s="667"/>
    </row>
    <row r="254" spans="1:11" ht="12.75">
      <c r="A254" s="28"/>
      <c r="B254" s="18" t="s">
        <v>164</v>
      </c>
      <c r="C254" s="18"/>
      <c r="D254" s="35" t="s">
        <v>184</v>
      </c>
      <c r="E254" s="18"/>
      <c r="F254" s="18"/>
      <c r="G254" s="18"/>
      <c r="H254" s="292">
        <f>SUM(H255:H347)</f>
        <v>74879.58</v>
      </c>
      <c r="I254" s="292">
        <f>SUM(I255:I347)</f>
        <v>13632.73</v>
      </c>
      <c r="J254" s="292">
        <f>SUM(J255:J347)</f>
        <v>5077</v>
      </c>
      <c r="K254" s="292">
        <f>SUM(K255:K347)</f>
        <v>93589.31</v>
      </c>
    </row>
    <row r="255" spans="1:11" ht="12.75">
      <c r="A255" s="28"/>
      <c r="B255" s="136" t="s">
        <v>165</v>
      </c>
      <c r="C255" s="136"/>
      <c r="D255" s="137" t="s">
        <v>186</v>
      </c>
      <c r="E255" s="136"/>
      <c r="F255" s="143"/>
      <c r="G255" s="126"/>
      <c r="H255" s="126"/>
      <c r="I255" s="126"/>
      <c r="J255" s="126"/>
      <c r="K255" s="132"/>
    </row>
    <row r="256" spans="1:11" s="521" customFormat="1" ht="25.5">
      <c r="A256" s="520"/>
      <c r="B256" s="110" t="s">
        <v>485</v>
      </c>
      <c r="C256" s="110" t="s">
        <v>728</v>
      </c>
      <c r="D256" s="116" t="s">
        <v>1284</v>
      </c>
      <c r="E256" s="117">
        <v>489</v>
      </c>
      <c r="F256" s="120" t="s">
        <v>19</v>
      </c>
      <c r="G256" s="23">
        <v>8.12</v>
      </c>
      <c r="H256" s="23">
        <f>TRUNC(E256*G256,2)</f>
        <v>3970.68</v>
      </c>
      <c r="I256" s="23"/>
      <c r="J256" s="23">
        <f>TRUNC(H256*$J$14)</f>
        <v>831</v>
      </c>
      <c r="K256" s="24">
        <f>TRUNC(SUM(H256:J256),2)</f>
        <v>4801.68</v>
      </c>
    </row>
    <row r="257" spans="1:11" s="521" customFormat="1" ht="25.5">
      <c r="A257" s="520"/>
      <c r="B257" s="110" t="s">
        <v>486</v>
      </c>
      <c r="C257" s="110" t="s">
        <v>1293</v>
      </c>
      <c r="D257" s="116" t="s">
        <v>1285</v>
      </c>
      <c r="E257" s="117">
        <v>489</v>
      </c>
      <c r="F257" s="120" t="s">
        <v>19</v>
      </c>
      <c r="G257" s="23">
        <v>5.82</v>
      </c>
      <c r="H257" s="23">
        <f>TRUNC(E257*G257,2)</f>
        <v>2845.98</v>
      </c>
      <c r="I257" s="23">
        <f>TRUNC(H257*$I$10,2)</f>
        <v>766.56</v>
      </c>
      <c r="J257" s="23"/>
      <c r="K257" s="24">
        <f>TRUNC(SUM(H257:I257),2)</f>
        <v>3612.54</v>
      </c>
    </row>
    <row r="258" spans="1:11" ht="38.25">
      <c r="A258" s="28"/>
      <c r="B258" s="110" t="s">
        <v>255</v>
      </c>
      <c r="C258" s="110" t="s">
        <v>1294</v>
      </c>
      <c r="D258" s="116" t="s">
        <v>729</v>
      </c>
      <c r="E258" s="117">
        <v>19</v>
      </c>
      <c r="F258" s="120" t="s">
        <v>19</v>
      </c>
      <c r="G258" s="23">
        <v>14.88</v>
      </c>
      <c r="H258" s="23">
        <f aca="true" t="shared" si="9" ref="H258:H276">TRUNC(E258*G258,2)</f>
        <v>282.72</v>
      </c>
      <c r="I258" s="23">
        <f>TRUNC(H258*$I$10,2)</f>
        <v>76.15</v>
      </c>
      <c r="J258" s="23"/>
      <c r="K258" s="24">
        <f>TRUNC(SUM(H258:I258),2)</f>
        <v>358.87</v>
      </c>
    </row>
    <row r="259" spans="1:11" ht="12.75">
      <c r="A259" s="28"/>
      <c r="B259" s="46"/>
      <c r="C259" s="46"/>
      <c r="D259" s="359"/>
      <c r="E259" s="46"/>
      <c r="F259" s="119"/>
      <c r="G259" s="27"/>
      <c r="H259" s="27"/>
      <c r="I259" s="27"/>
      <c r="J259" s="27"/>
      <c r="K259" s="27"/>
    </row>
    <row r="260" spans="1:11" ht="12.75">
      <c r="A260" s="28"/>
      <c r="B260" s="136" t="s">
        <v>166</v>
      </c>
      <c r="C260" s="136"/>
      <c r="D260" s="137" t="s">
        <v>188</v>
      </c>
      <c r="E260" s="136"/>
      <c r="F260" s="143"/>
      <c r="G260" s="126"/>
      <c r="H260" s="126"/>
      <c r="I260" s="126"/>
      <c r="J260" s="126"/>
      <c r="K260" s="126"/>
    </row>
    <row r="261" spans="1:11" ht="25.5">
      <c r="A261" s="28"/>
      <c r="B261" s="22" t="s">
        <v>256</v>
      </c>
      <c r="C261" s="110" t="s">
        <v>564</v>
      </c>
      <c r="D261" s="116" t="s">
        <v>1314</v>
      </c>
      <c r="E261" s="117">
        <v>1665</v>
      </c>
      <c r="F261" s="117" t="s">
        <v>19</v>
      </c>
      <c r="G261" s="23">
        <v>1.51</v>
      </c>
      <c r="H261" s="23">
        <f t="shared" si="9"/>
        <v>2514.15</v>
      </c>
      <c r="I261" s="23"/>
      <c r="J261" s="23">
        <f>TRUNC(H261*$J$14)</f>
        <v>526</v>
      </c>
      <c r="K261" s="24">
        <f>TRUNC(SUM(H261:J261),2)</f>
        <v>3040.15</v>
      </c>
    </row>
    <row r="262" spans="1:11" ht="25.5">
      <c r="A262" s="28"/>
      <c r="B262" s="22" t="s">
        <v>257</v>
      </c>
      <c r="C262" s="110" t="s">
        <v>1321</v>
      </c>
      <c r="D262" s="116" t="s">
        <v>1315</v>
      </c>
      <c r="E262" s="117">
        <v>1665</v>
      </c>
      <c r="F262" s="117" t="s">
        <v>19</v>
      </c>
      <c r="G262" s="23">
        <v>0.89</v>
      </c>
      <c r="H262" s="23">
        <f>TRUNC(E262*G262,2)</f>
        <v>1481.85</v>
      </c>
      <c r="I262" s="23">
        <f>TRUNC(H262*$I$10,2)</f>
        <v>399.13</v>
      </c>
      <c r="J262" s="23"/>
      <c r="K262" s="24">
        <f>TRUNC(SUM(H262:I262),2)</f>
        <v>1880.98</v>
      </c>
    </row>
    <row r="263" spans="1:11" ht="25.5">
      <c r="A263" s="28"/>
      <c r="B263" s="22" t="s">
        <v>258</v>
      </c>
      <c r="C263" s="110" t="s">
        <v>562</v>
      </c>
      <c r="D263" s="116" t="s">
        <v>296</v>
      </c>
      <c r="E263" s="117">
        <v>275</v>
      </c>
      <c r="F263" s="120" t="s">
        <v>19</v>
      </c>
      <c r="G263" s="23">
        <v>5.89</v>
      </c>
      <c r="H263" s="23">
        <f t="shared" si="9"/>
        <v>1619.75</v>
      </c>
      <c r="I263" s="23">
        <f>TRUNC(H263*$I$10,2)</f>
        <v>436.27</v>
      </c>
      <c r="J263" s="23"/>
      <c r="K263" s="24">
        <f>TRUNC(SUM(H263:I263),2)</f>
        <v>2056.02</v>
      </c>
    </row>
    <row r="264" spans="1:11" ht="12.75">
      <c r="A264" s="28"/>
      <c r="B264" s="113"/>
      <c r="C264" s="113"/>
      <c r="D264" s="114"/>
      <c r="E264" s="113"/>
      <c r="F264" s="32"/>
      <c r="G264" s="33"/>
      <c r="H264" s="33"/>
      <c r="I264" s="33"/>
      <c r="J264" s="33"/>
      <c r="K264" s="33"/>
    </row>
    <row r="265" spans="1:11" ht="12.75">
      <c r="A265" s="28"/>
      <c r="B265" s="42" t="s">
        <v>167</v>
      </c>
      <c r="C265" s="42"/>
      <c r="D265" s="135" t="s">
        <v>189</v>
      </c>
      <c r="E265" s="42"/>
      <c r="F265" s="38"/>
      <c r="G265" s="103"/>
      <c r="H265" s="103"/>
      <c r="I265" s="103"/>
      <c r="J265" s="103"/>
      <c r="K265" s="126"/>
    </row>
    <row r="266" spans="1:11" ht="25.5">
      <c r="A266" s="28"/>
      <c r="B266" s="22" t="s">
        <v>291</v>
      </c>
      <c r="C266" s="508" t="s">
        <v>487</v>
      </c>
      <c r="D266" s="145" t="s">
        <v>1274</v>
      </c>
      <c r="E266" s="506">
        <v>200</v>
      </c>
      <c r="F266" s="33" t="s">
        <v>252</v>
      </c>
      <c r="G266" s="49">
        <v>8.88</v>
      </c>
      <c r="H266" s="23">
        <f t="shared" si="9"/>
        <v>1776</v>
      </c>
      <c r="I266" s="23"/>
      <c r="J266" s="23">
        <f>TRUNC(H266*$J$14)</f>
        <v>371</v>
      </c>
      <c r="K266" s="24">
        <f>TRUNC(SUM(H266:J266),2)</f>
        <v>2147</v>
      </c>
    </row>
    <row r="267" spans="1:11" ht="25.5">
      <c r="A267" s="28"/>
      <c r="B267" s="22" t="s">
        <v>292</v>
      </c>
      <c r="C267" s="124" t="s">
        <v>732</v>
      </c>
      <c r="D267" s="145" t="s">
        <v>1275</v>
      </c>
      <c r="E267" s="506">
        <v>200</v>
      </c>
      <c r="F267" s="33" t="s">
        <v>252</v>
      </c>
      <c r="G267" s="49">
        <v>14.8</v>
      </c>
      <c r="H267" s="23">
        <f>TRUNC(E267*G267,2)</f>
        <v>2960</v>
      </c>
      <c r="I267" s="23">
        <f>TRUNC(H267*$I$10,2)</f>
        <v>797.27</v>
      </c>
      <c r="J267" s="23"/>
      <c r="K267" s="24">
        <f>TRUNC(SUM(H267:I267),2)</f>
        <v>3757.27</v>
      </c>
    </row>
    <row r="268" spans="1:11" ht="25.5">
      <c r="A268" s="28"/>
      <c r="B268" s="22" t="s">
        <v>293</v>
      </c>
      <c r="C268" s="113" t="s">
        <v>1277</v>
      </c>
      <c r="D268" s="145" t="s">
        <v>731</v>
      </c>
      <c r="E268" s="506">
        <v>1</v>
      </c>
      <c r="F268" s="33" t="s">
        <v>252</v>
      </c>
      <c r="G268" s="49">
        <v>95.14</v>
      </c>
      <c r="H268" s="23">
        <f t="shared" si="9"/>
        <v>95.14</v>
      </c>
      <c r="I268" s="23">
        <f>TRUNC(H268*$I$10,2)</f>
        <v>25.62</v>
      </c>
      <c r="J268" s="23"/>
      <c r="K268" s="24">
        <f>TRUNC(SUM(H268:I268),2)</f>
        <v>120.76</v>
      </c>
    </row>
    <row r="269" spans="1:11" s="348" customFormat="1" ht="25.5">
      <c r="A269" s="28"/>
      <c r="B269" s="110" t="s">
        <v>294</v>
      </c>
      <c r="C269" s="124" t="s">
        <v>393</v>
      </c>
      <c r="D269" s="145" t="s">
        <v>733</v>
      </c>
      <c r="E269" s="303">
        <v>74</v>
      </c>
      <c r="F269" s="33" t="s">
        <v>252</v>
      </c>
      <c r="G269" s="23">
        <v>2.57</v>
      </c>
      <c r="H269" s="23">
        <f t="shared" si="9"/>
        <v>190.18</v>
      </c>
      <c r="I269" s="23">
        <f>TRUNC(H269*$I$10,2)</f>
        <v>51.22</v>
      </c>
      <c r="J269" s="23"/>
      <c r="K269" s="24">
        <f>TRUNC(SUM(H269:I269),2)</f>
        <v>241.4</v>
      </c>
    </row>
    <row r="270" spans="1:11" ht="12.75">
      <c r="A270" s="28"/>
      <c r="B270" s="22"/>
      <c r="C270" s="307"/>
      <c r="D270" s="147"/>
      <c r="E270" s="117"/>
      <c r="F270" s="31"/>
      <c r="G270" s="33"/>
      <c r="H270" s="33"/>
      <c r="I270" s="33"/>
      <c r="J270" s="33"/>
      <c r="K270" s="33"/>
    </row>
    <row r="271" spans="1:11" ht="12.75">
      <c r="A271" s="28"/>
      <c r="B271" s="22" t="s">
        <v>168</v>
      </c>
      <c r="C271" s="22"/>
      <c r="D271" s="114" t="s">
        <v>190</v>
      </c>
      <c r="E271" s="117"/>
      <c r="F271" s="31" t="s">
        <v>3</v>
      </c>
      <c r="G271" s="33"/>
      <c r="H271" s="33"/>
      <c r="I271" s="33"/>
      <c r="J271" s="33"/>
      <c r="K271" s="33"/>
    </row>
    <row r="272" spans="1:11" ht="12.75">
      <c r="A272" s="28"/>
      <c r="B272" s="100"/>
      <c r="C272" s="100"/>
      <c r="D272" s="112"/>
      <c r="E272" s="117"/>
      <c r="F272" s="48"/>
      <c r="G272" s="49"/>
      <c r="H272" s="49"/>
      <c r="I272" s="49"/>
      <c r="J272" s="49"/>
      <c r="K272" s="49"/>
    </row>
    <row r="273" spans="1:11" ht="12.75">
      <c r="A273" s="28"/>
      <c r="B273" s="136" t="s">
        <v>169</v>
      </c>
      <c r="C273" s="136"/>
      <c r="D273" s="137" t="s">
        <v>191</v>
      </c>
      <c r="E273" s="143"/>
      <c r="F273" s="143"/>
      <c r="G273" s="126"/>
      <c r="H273" s="126"/>
      <c r="I273" s="126"/>
      <c r="J273" s="126"/>
      <c r="K273" s="126"/>
    </row>
    <row r="274" spans="1:11" ht="24">
      <c r="A274" s="28"/>
      <c r="B274" s="22" t="s">
        <v>259</v>
      </c>
      <c r="C274" s="307" t="s">
        <v>426</v>
      </c>
      <c r="D274" s="284" t="s">
        <v>642</v>
      </c>
      <c r="E274" s="117">
        <v>10</v>
      </c>
      <c r="F274" s="31" t="s">
        <v>3</v>
      </c>
      <c r="G274" s="23">
        <v>9.239217120000001</v>
      </c>
      <c r="H274" s="23">
        <f t="shared" si="9"/>
        <v>92.39</v>
      </c>
      <c r="I274" s="23">
        <f>TRUNC(H274*$I$10,2)</f>
        <v>24.88</v>
      </c>
      <c r="J274" s="23"/>
      <c r="K274" s="24">
        <f>TRUNC(SUM(H274:I274),2)</f>
        <v>117.27</v>
      </c>
    </row>
    <row r="275" spans="1:11" ht="24">
      <c r="A275" s="28"/>
      <c r="B275" s="22" t="s">
        <v>297</v>
      </c>
      <c r="C275" s="307" t="s">
        <v>427</v>
      </c>
      <c r="D275" s="150" t="s">
        <v>643</v>
      </c>
      <c r="E275" s="117">
        <v>2</v>
      </c>
      <c r="F275" s="31" t="s">
        <v>3</v>
      </c>
      <c r="G275" s="23">
        <v>59.32595344</v>
      </c>
      <c r="H275" s="23">
        <f t="shared" si="9"/>
        <v>118.65</v>
      </c>
      <c r="I275" s="23">
        <f>TRUNC(H275*$I$10,2)</f>
        <v>31.95</v>
      </c>
      <c r="J275" s="23"/>
      <c r="K275" s="24">
        <f>TRUNC(SUM(H275:I275),2)</f>
        <v>150.6</v>
      </c>
    </row>
    <row r="276" spans="1:11" ht="25.5">
      <c r="A276" s="28"/>
      <c r="B276" s="22" t="s">
        <v>298</v>
      </c>
      <c r="C276" s="22" t="s">
        <v>302</v>
      </c>
      <c r="D276" s="350" t="s">
        <v>644</v>
      </c>
      <c r="E276" s="303">
        <v>1</v>
      </c>
      <c r="F276" s="110" t="s">
        <v>216</v>
      </c>
      <c r="G276" s="23">
        <v>8.85101472</v>
      </c>
      <c r="H276" s="23">
        <f t="shared" si="9"/>
        <v>8.85</v>
      </c>
      <c r="I276" s="23">
        <f>TRUNC(H276*$I$10,2)</f>
        <v>2.38</v>
      </c>
      <c r="J276" s="23"/>
      <c r="K276" s="24">
        <f>TRUNC(SUM(H276:I276),2)</f>
        <v>11.23</v>
      </c>
    </row>
    <row r="277" spans="1:11" ht="12.75">
      <c r="A277" s="28"/>
      <c r="B277" s="18" t="s">
        <v>170</v>
      </c>
      <c r="C277" s="18"/>
      <c r="D277" s="35" t="s">
        <v>192</v>
      </c>
      <c r="E277" s="18"/>
      <c r="F277" s="18"/>
      <c r="G277" s="18"/>
      <c r="H277" s="18"/>
      <c r="I277" s="18"/>
      <c r="J277" s="18"/>
      <c r="K277" s="18"/>
    </row>
    <row r="278" spans="1:11" ht="12.75">
      <c r="A278" s="28"/>
      <c r="B278" s="42" t="s">
        <v>171</v>
      </c>
      <c r="C278" s="42"/>
      <c r="D278" s="135" t="s">
        <v>140</v>
      </c>
      <c r="E278" s="42"/>
      <c r="F278" s="38"/>
      <c r="G278" s="103"/>
      <c r="H278" s="103"/>
      <c r="I278" s="103"/>
      <c r="J278" s="103"/>
      <c r="K278" s="103"/>
    </row>
    <row r="279" spans="1:11" s="474" customFormat="1" ht="38.25">
      <c r="A279" s="377"/>
      <c r="B279" s="22" t="s">
        <v>241</v>
      </c>
      <c r="C279" s="508" t="s">
        <v>395</v>
      </c>
      <c r="D279" s="145" t="s">
        <v>812</v>
      </c>
      <c r="E279" s="506">
        <v>4</v>
      </c>
      <c r="F279" s="33" t="s">
        <v>3</v>
      </c>
      <c r="G279" s="49">
        <v>96.13</v>
      </c>
      <c r="H279" s="23">
        <f>TRUNC(E279*G279,2)</f>
        <v>384.52</v>
      </c>
      <c r="I279" s="23">
        <f>TRUNC(H279*$I$10,2)</f>
        <v>103.57</v>
      </c>
      <c r="J279" s="23"/>
      <c r="K279" s="24">
        <f>TRUNC(SUM(H279:I279),2)</f>
        <v>488.09</v>
      </c>
    </row>
    <row r="280" spans="1:11" s="474" customFormat="1" ht="38.25">
      <c r="A280" s="377"/>
      <c r="B280" s="22" t="s">
        <v>242</v>
      </c>
      <c r="C280" s="508" t="s">
        <v>396</v>
      </c>
      <c r="D280" s="145" t="s">
        <v>858</v>
      </c>
      <c r="E280" s="506">
        <v>9</v>
      </c>
      <c r="F280" s="33" t="s">
        <v>3</v>
      </c>
      <c r="G280" s="49">
        <v>96.13</v>
      </c>
      <c r="H280" s="23">
        <f>TRUNC(E280*G280,2)</f>
        <v>865.17</v>
      </c>
      <c r="I280" s="23">
        <f>TRUNC(H280*$I$10,2)</f>
        <v>233.03</v>
      </c>
      <c r="J280" s="23"/>
      <c r="K280" s="24">
        <f>TRUNC(SUM(H280:I280),2)</f>
        <v>1098.2</v>
      </c>
    </row>
    <row r="281" spans="1:11" s="474" customFormat="1" ht="38.25">
      <c r="A281" s="377"/>
      <c r="B281" s="22" t="s">
        <v>243</v>
      </c>
      <c r="C281" s="508" t="s">
        <v>397</v>
      </c>
      <c r="D281" s="145" t="s">
        <v>1283</v>
      </c>
      <c r="E281" s="506">
        <v>60</v>
      </c>
      <c r="F281" s="33" t="s">
        <v>3</v>
      </c>
      <c r="G281" s="23">
        <v>71.44</v>
      </c>
      <c r="H281" s="23">
        <f>TRUNC(E281*G281,2)</f>
        <v>4286.4</v>
      </c>
      <c r="I281" s="23"/>
      <c r="J281" s="23">
        <f>TRUNC(H281*$J$14)</f>
        <v>897</v>
      </c>
      <c r="K281" s="24">
        <f>TRUNC(SUM(H281:J281),2)</f>
        <v>5183.4</v>
      </c>
    </row>
    <row r="282" spans="1:11" s="496" customFormat="1" ht="38.25">
      <c r="A282" s="377"/>
      <c r="B282" s="22" t="s">
        <v>244</v>
      </c>
      <c r="C282" s="113" t="s">
        <v>1127</v>
      </c>
      <c r="D282" s="145" t="s">
        <v>1282</v>
      </c>
      <c r="E282" s="506">
        <v>60</v>
      </c>
      <c r="F282" s="33" t="s">
        <v>3</v>
      </c>
      <c r="G282" s="23">
        <v>14.91</v>
      </c>
      <c r="H282" s="23">
        <f>TRUNC(E282*G282,2)</f>
        <v>894.6</v>
      </c>
      <c r="I282" s="23">
        <f>TRUNC(H282*$I$10,2)</f>
        <v>240.95</v>
      </c>
      <c r="J282" s="23"/>
      <c r="K282" s="24">
        <f>TRUNC(SUM(H282:I282),2)</f>
        <v>1135.55</v>
      </c>
    </row>
    <row r="283" spans="1:11" ht="12.75">
      <c r="A283" s="28"/>
      <c r="B283" s="142"/>
      <c r="C283" s="151"/>
      <c r="D283" s="147"/>
      <c r="E283" s="148"/>
      <c r="F283" s="32"/>
      <c r="G283" s="33"/>
      <c r="H283" s="33"/>
      <c r="I283" s="33"/>
      <c r="J283" s="33"/>
      <c r="K283" s="33"/>
    </row>
    <row r="284" spans="1:11" ht="12.75">
      <c r="A284" s="28"/>
      <c r="B284" s="100"/>
      <c r="C284" s="100"/>
      <c r="D284" s="112"/>
      <c r="E284" s="146"/>
      <c r="F284" s="48"/>
      <c r="G284" s="49"/>
      <c r="H284" s="49"/>
      <c r="I284" s="49"/>
      <c r="J284" s="49"/>
      <c r="K284" s="49"/>
    </row>
    <row r="285" spans="1:11" ht="12.75">
      <c r="A285" s="28"/>
      <c r="B285" s="136" t="s">
        <v>172</v>
      </c>
      <c r="C285" s="136"/>
      <c r="D285" s="137" t="s">
        <v>193</v>
      </c>
      <c r="E285" s="136"/>
      <c r="F285" s="143"/>
      <c r="G285" s="126"/>
      <c r="H285" s="126"/>
      <c r="I285" s="126"/>
      <c r="J285" s="126"/>
      <c r="K285" s="126"/>
    </row>
    <row r="286" spans="1:11" ht="12.75">
      <c r="A286" s="28"/>
      <c r="B286" s="22" t="s">
        <v>295</v>
      </c>
      <c r="C286" s="22" t="s">
        <v>398</v>
      </c>
      <c r="D286" s="577" t="s">
        <v>1123</v>
      </c>
      <c r="E286" s="451">
        <v>74</v>
      </c>
      <c r="F286" s="23" t="s">
        <v>3</v>
      </c>
      <c r="G286" s="23">
        <v>19.21</v>
      </c>
      <c r="H286" s="23">
        <f>TRUNC(E286*G286,2)</f>
        <v>1421.54</v>
      </c>
      <c r="I286" s="23">
        <f>TRUNC(H286*$I$10,2)</f>
        <v>382.89</v>
      </c>
      <c r="J286" s="23"/>
      <c r="K286" s="24">
        <f>TRUNC(SUM(H286:I286),2)</f>
        <v>1804.43</v>
      </c>
    </row>
    <row r="287" spans="1:11" ht="15">
      <c r="A287" s="28"/>
      <c r="B287" s="297"/>
      <c r="C287" s="297"/>
      <c r="D287" s="297"/>
      <c r="E287" s="21"/>
      <c r="F287" s="21"/>
      <c r="G287" s="21"/>
      <c r="H287" s="21"/>
      <c r="I287" s="21"/>
      <c r="J287" s="21"/>
      <c r="K287" s="21"/>
    </row>
    <row r="288" spans="1:11" ht="12.75">
      <c r="A288" s="28"/>
      <c r="B288" s="18" t="s">
        <v>173</v>
      </c>
      <c r="C288" s="18"/>
      <c r="D288" s="35" t="s">
        <v>194</v>
      </c>
      <c r="E288" s="18"/>
      <c r="F288" s="18"/>
      <c r="G288" s="18"/>
      <c r="H288" s="18"/>
      <c r="I288" s="18"/>
      <c r="J288" s="18"/>
      <c r="K288" s="18"/>
    </row>
    <row r="289" spans="1:11" ht="12.75">
      <c r="A289" s="28"/>
      <c r="B289" s="136" t="s">
        <v>174</v>
      </c>
      <c r="C289" s="136"/>
      <c r="D289" s="135" t="s">
        <v>195</v>
      </c>
      <c r="E289" s="136"/>
      <c r="F289" s="143"/>
      <c r="G289" s="126"/>
      <c r="H289" s="126"/>
      <c r="I289" s="126"/>
      <c r="J289" s="126"/>
      <c r="K289" s="126"/>
    </row>
    <row r="290" spans="1:11" ht="12.75">
      <c r="A290" s="28"/>
      <c r="B290" s="22" t="s">
        <v>855</v>
      </c>
      <c r="C290" s="100" t="s">
        <v>857</v>
      </c>
      <c r="D290" s="360" t="s">
        <v>856</v>
      </c>
      <c r="E290" s="376">
        <v>7</v>
      </c>
      <c r="F290" s="110" t="s">
        <v>3</v>
      </c>
      <c r="G290" s="23">
        <v>61.5085136</v>
      </c>
      <c r="H290" s="23">
        <f>TRUNC(E290*G290,2)</f>
        <v>430.55</v>
      </c>
      <c r="I290" s="23">
        <f aca="true" t="shared" si="10" ref="I290:I347">TRUNC(H290*$I$10,2)</f>
        <v>115.96</v>
      </c>
      <c r="J290" s="23"/>
      <c r="K290" s="24">
        <f>TRUNC(SUM(H290:I290),2)</f>
        <v>546.51</v>
      </c>
    </row>
    <row r="291" spans="1:11" ht="12.75">
      <c r="A291" s="28"/>
      <c r="B291" s="22"/>
      <c r="C291" s="94"/>
      <c r="D291" s="94"/>
      <c r="E291" s="21"/>
      <c r="F291" s="31"/>
      <c r="G291" s="23"/>
      <c r="H291" s="23"/>
      <c r="I291" s="23"/>
      <c r="J291" s="23"/>
      <c r="K291" s="23"/>
    </row>
    <row r="292" spans="1:11" ht="12.75">
      <c r="A292" s="28"/>
      <c r="B292" s="136" t="s">
        <v>175</v>
      </c>
      <c r="C292" s="136"/>
      <c r="D292" s="135" t="s">
        <v>196</v>
      </c>
      <c r="E292" s="136"/>
      <c r="F292" s="143"/>
      <c r="G292" s="126"/>
      <c r="H292" s="126"/>
      <c r="I292" s="126"/>
      <c r="J292" s="126"/>
      <c r="K292" s="126"/>
    </row>
    <row r="293" spans="1:11" ht="38.25">
      <c r="A293" s="28"/>
      <c r="B293" s="22" t="s">
        <v>859</v>
      </c>
      <c r="C293" s="100" t="s">
        <v>866</v>
      </c>
      <c r="D293" s="360" t="s">
        <v>822</v>
      </c>
      <c r="E293" s="376">
        <v>102</v>
      </c>
      <c r="F293" s="110" t="s">
        <v>3</v>
      </c>
      <c r="G293" s="23">
        <v>14.44</v>
      </c>
      <c r="H293" s="23">
        <f aca="true" t="shared" si="11" ref="H293:H347">TRUNC(E293*G293,2)</f>
        <v>1472.88</v>
      </c>
      <c r="I293" s="23">
        <f t="shared" si="10"/>
        <v>396.71</v>
      </c>
      <c r="J293" s="23"/>
      <c r="K293" s="24">
        <f aca="true" t="shared" si="12" ref="K293:K347">TRUNC(SUM(H293:I293),2)</f>
        <v>1869.59</v>
      </c>
    </row>
    <row r="294" spans="1:11" ht="25.5">
      <c r="A294" s="28"/>
      <c r="B294" s="22" t="s">
        <v>863</v>
      </c>
      <c r="C294" s="100" t="s">
        <v>867</v>
      </c>
      <c r="D294" s="360" t="s">
        <v>823</v>
      </c>
      <c r="E294" s="376">
        <v>27</v>
      </c>
      <c r="F294" s="110" t="s">
        <v>3</v>
      </c>
      <c r="G294" s="23">
        <v>12.05</v>
      </c>
      <c r="H294" s="23">
        <f t="shared" si="11"/>
        <v>325.35</v>
      </c>
      <c r="I294" s="23">
        <f t="shared" si="10"/>
        <v>87.63</v>
      </c>
      <c r="J294" s="23"/>
      <c r="K294" s="24">
        <f t="shared" si="12"/>
        <v>412.98</v>
      </c>
    </row>
    <row r="295" spans="1:11" ht="25.5">
      <c r="A295" s="28"/>
      <c r="B295" s="22" t="s">
        <v>864</v>
      </c>
      <c r="C295" s="100" t="s">
        <v>868</v>
      </c>
      <c r="D295" s="360" t="s">
        <v>824</v>
      </c>
      <c r="E295" s="376">
        <v>14</v>
      </c>
      <c r="F295" s="110" t="s">
        <v>3</v>
      </c>
      <c r="G295" s="23">
        <v>10.47</v>
      </c>
      <c r="H295" s="23">
        <f t="shared" si="11"/>
        <v>146.58</v>
      </c>
      <c r="I295" s="23">
        <f t="shared" si="10"/>
        <v>39.48</v>
      </c>
      <c r="J295" s="23"/>
      <c r="K295" s="24">
        <f t="shared" si="12"/>
        <v>186.06</v>
      </c>
    </row>
    <row r="296" spans="1:11" ht="38.25">
      <c r="A296" s="28"/>
      <c r="B296" s="22" t="s">
        <v>865</v>
      </c>
      <c r="C296" s="100" t="s">
        <v>869</v>
      </c>
      <c r="D296" s="360" t="s">
        <v>825</v>
      </c>
      <c r="E296" s="376">
        <v>27</v>
      </c>
      <c r="F296" s="110" t="s">
        <v>3</v>
      </c>
      <c r="G296" s="23">
        <v>16.17</v>
      </c>
      <c r="H296" s="23">
        <f t="shared" si="11"/>
        <v>436.59</v>
      </c>
      <c r="I296" s="23">
        <f t="shared" si="10"/>
        <v>117.59</v>
      </c>
      <c r="J296" s="23"/>
      <c r="K296" s="24">
        <f t="shared" si="12"/>
        <v>554.18</v>
      </c>
    </row>
    <row r="297" spans="1:11" ht="12.75">
      <c r="A297" s="28"/>
      <c r="B297" s="22"/>
      <c r="C297" s="94"/>
      <c r="D297" s="94"/>
      <c r="E297" s="21"/>
      <c r="F297" s="31"/>
      <c r="G297" s="23"/>
      <c r="H297" s="23"/>
      <c r="I297" s="23"/>
      <c r="J297" s="23"/>
      <c r="K297" s="23"/>
    </row>
    <row r="298" spans="1:11" ht="12.75">
      <c r="A298" s="28"/>
      <c r="B298" s="136" t="s">
        <v>176</v>
      </c>
      <c r="C298" s="136"/>
      <c r="D298" s="135" t="s">
        <v>185</v>
      </c>
      <c r="E298" s="136"/>
      <c r="F298" s="143"/>
      <c r="G298" s="126"/>
      <c r="H298" s="126"/>
      <c r="I298" s="126"/>
      <c r="J298" s="126"/>
      <c r="K298" s="126"/>
    </row>
    <row r="299" spans="1:11" ht="25.5">
      <c r="A299" s="28"/>
      <c r="B299" s="22" t="s">
        <v>878</v>
      </c>
      <c r="C299" s="100" t="s">
        <v>887</v>
      </c>
      <c r="D299" s="360" t="s">
        <v>1295</v>
      </c>
      <c r="E299" s="376">
        <v>290</v>
      </c>
      <c r="F299" s="110" t="s">
        <v>3</v>
      </c>
      <c r="G299" s="23">
        <v>6.03</v>
      </c>
      <c r="H299" s="23">
        <f t="shared" si="11"/>
        <v>1748.7</v>
      </c>
      <c r="I299" s="23"/>
      <c r="J299" s="23">
        <f>TRUNC(H299*$J$14)</f>
        <v>366</v>
      </c>
      <c r="K299" s="24">
        <f>TRUNC(SUM(H299:J299),2)</f>
        <v>2114.7</v>
      </c>
    </row>
    <row r="300" spans="1:11" ht="25.5">
      <c r="A300" s="28"/>
      <c r="B300" s="22" t="s">
        <v>879</v>
      </c>
      <c r="C300" s="100" t="s">
        <v>888</v>
      </c>
      <c r="D300" s="360" t="s">
        <v>1296</v>
      </c>
      <c r="E300" s="376">
        <v>290</v>
      </c>
      <c r="F300" s="110" t="s">
        <v>3</v>
      </c>
      <c r="G300" s="23">
        <v>18.66</v>
      </c>
      <c r="H300" s="23">
        <f>TRUNC(E300*G300,2)</f>
        <v>5411.4</v>
      </c>
      <c r="I300" s="23">
        <f>TRUNC(H300*$I$10,2)</f>
        <v>1457.55</v>
      </c>
      <c r="J300" s="23"/>
      <c r="K300" s="24">
        <f>TRUNC(SUM(H300:I300),2)</f>
        <v>6868.95</v>
      </c>
    </row>
    <row r="301" spans="1:11" ht="12.75">
      <c r="A301" s="28"/>
      <c r="B301" s="22" t="s">
        <v>1297</v>
      </c>
      <c r="C301" s="100" t="s">
        <v>890</v>
      </c>
      <c r="D301" s="360" t="s">
        <v>889</v>
      </c>
      <c r="E301" s="376">
        <v>27</v>
      </c>
      <c r="F301" s="110" t="s">
        <v>3</v>
      </c>
      <c r="G301" s="23">
        <v>58.10958592</v>
      </c>
      <c r="H301" s="23">
        <f t="shared" si="11"/>
        <v>1568.95</v>
      </c>
      <c r="I301" s="23">
        <f t="shared" si="10"/>
        <v>422.59</v>
      </c>
      <c r="J301" s="23"/>
      <c r="K301" s="24">
        <f t="shared" si="12"/>
        <v>1991.54</v>
      </c>
    </row>
    <row r="302" spans="1:11" ht="12.75">
      <c r="A302" s="28"/>
      <c r="B302" s="100"/>
      <c r="C302" s="112"/>
      <c r="D302" s="94"/>
      <c r="E302" s="146"/>
      <c r="F302" s="48"/>
      <c r="G302" s="49"/>
      <c r="H302" s="49"/>
      <c r="I302" s="49"/>
      <c r="J302" s="49"/>
      <c r="K302" s="49"/>
    </row>
    <row r="303" spans="1:11" ht="12.75">
      <c r="A303" s="28"/>
      <c r="B303" s="136" t="s">
        <v>177</v>
      </c>
      <c r="C303" s="136"/>
      <c r="D303" s="135" t="s">
        <v>197</v>
      </c>
      <c r="E303" s="136"/>
      <c r="F303" s="143"/>
      <c r="G303" s="126"/>
      <c r="H303" s="126"/>
      <c r="I303" s="126"/>
      <c r="J303" s="126"/>
      <c r="K303" s="126"/>
    </row>
    <row r="304" spans="1:11" ht="25.5">
      <c r="A304" s="28"/>
      <c r="B304" s="22" t="s">
        <v>820</v>
      </c>
      <c r="C304" s="100" t="s">
        <v>892</v>
      </c>
      <c r="D304" s="360" t="s">
        <v>891</v>
      </c>
      <c r="E304" s="376">
        <v>100</v>
      </c>
      <c r="F304" s="110" t="s">
        <v>19</v>
      </c>
      <c r="G304" s="23">
        <v>28.95989904</v>
      </c>
      <c r="H304" s="23">
        <f t="shared" si="11"/>
        <v>2895.98</v>
      </c>
      <c r="I304" s="23">
        <f t="shared" si="10"/>
        <v>780.03</v>
      </c>
      <c r="J304" s="23"/>
      <c r="K304" s="24">
        <f t="shared" si="12"/>
        <v>3676.01</v>
      </c>
    </row>
    <row r="305" spans="1:11" ht="25.5">
      <c r="A305" s="28"/>
      <c r="B305" s="22" t="s">
        <v>821</v>
      </c>
      <c r="C305" s="100" t="s">
        <v>1304</v>
      </c>
      <c r="D305" s="360" t="s">
        <v>1299</v>
      </c>
      <c r="E305" s="376">
        <v>400</v>
      </c>
      <c r="F305" s="110" t="s">
        <v>19</v>
      </c>
      <c r="G305" s="23">
        <v>20.55</v>
      </c>
      <c r="H305" s="23">
        <f t="shared" si="11"/>
        <v>8220</v>
      </c>
      <c r="I305" s="23"/>
      <c r="J305" s="23">
        <f>TRUNC(H305*$J$14)</f>
        <v>1720</v>
      </c>
      <c r="K305" s="24">
        <f>TRUNC(SUM(H305:J305),2)</f>
        <v>9940</v>
      </c>
    </row>
    <row r="306" spans="1:11" ht="25.5">
      <c r="A306" s="28"/>
      <c r="B306" s="22" t="s">
        <v>1298</v>
      </c>
      <c r="C306" s="100" t="s">
        <v>1305</v>
      </c>
      <c r="D306" s="360" t="s">
        <v>1300</v>
      </c>
      <c r="E306" s="376">
        <v>400</v>
      </c>
      <c r="F306" s="110" t="s">
        <v>19</v>
      </c>
      <c r="G306" s="23">
        <v>1</v>
      </c>
      <c r="H306" s="23">
        <f>TRUNC(E306*G306,2)</f>
        <v>400</v>
      </c>
      <c r="I306" s="23">
        <f>TRUNC(H306*$I$10,2)</f>
        <v>107.73</v>
      </c>
      <c r="J306" s="23"/>
      <c r="K306" s="24">
        <f>TRUNC(SUM(H306:I306),2)</f>
        <v>507.73</v>
      </c>
    </row>
    <row r="307" spans="1:11" ht="12.75">
      <c r="A307" s="28"/>
      <c r="B307" s="46"/>
      <c r="C307" s="99"/>
      <c r="D307" s="99"/>
      <c r="E307" s="21"/>
      <c r="F307" s="31"/>
      <c r="G307" s="23"/>
      <c r="H307" s="23"/>
      <c r="I307" s="23"/>
      <c r="J307" s="23"/>
      <c r="K307" s="23"/>
    </row>
    <row r="308" spans="1:11" ht="12.75">
      <c r="A308" s="28"/>
      <c r="B308" s="136" t="s">
        <v>826</v>
      </c>
      <c r="C308" s="136"/>
      <c r="D308" s="135" t="s">
        <v>829</v>
      </c>
      <c r="E308" s="136"/>
      <c r="F308" s="143"/>
      <c r="G308" s="126"/>
      <c r="H308" s="126"/>
      <c r="I308" s="126"/>
      <c r="J308" s="126"/>
      <c r="K308" s="126"/>
    </row>
    <row r="309" spans="1:11" ht="25.5">
      <c r="A309" s="28"/>
      <c r="B309" s="22" t="s">
        <v>897</v>
      </c>
      <c r="C309" s="100" t="s">
        <v>896</v>
      </c>
      <c r="D309" s="360" t="s">
        <v>830</v>
      </c>
      <c r="E309" s="376">
        <v>7</v>
      </c>
      <c r="F309" s="110" t="s">
        <v>3</v>
      </c>
      <c r="G309" s="23">
        <v>84.39</v>
      </c>
      <c r="H309" s="23">
        <f t="shared" si="11"/>
        <v>590.73</v>
      </c>
      <c r="I309" s="23">
        <f t="shared" si="10"/>
        <v>159.11</v>
      </c>
      <c r="J309" s="23"/>
      <c r="K309" s="24">
        <f t="shared" si="12"/>
        <v>749.84</v>
      </c>
    </row>
    <row r="310" spans="1:11" ht="25.5">
      <c r="A310" s="28"/>
      <c r="B310" s="22" t="s">
        <v>898</v>
      </c>
      <c r="C310" s="100" t="s">
        <v>906</v>
      </c>
      <c r="D310" s="360" t="s">
        <v>831</v>
      </c>
      <c r="E310" s="376">
        <v>7</v>
      </c>
      <c r="F310" s="110" t="s">
        <v>3</v>
      </c>
      <c r="G310" s="23">
        <v>224.58</v>
      </c>
      <c r="H310" s="23">
        <f t="shared" si="11"/>
        <v>1572.06</v>
      </c>
      <c r="I310" s="23">
        <f t="shared" si="10"/>
        <v>423.43</v>
      </c>
      <c r="J310" s="23"/>
      <c r="K310" s="24">
        <f t="shared" si="12"/>
        <v>1995.49</v>
      </c>
    </row>
    <row r="311" spans="1:11" ht="25.5">
      <c r="A311" s="28"/>
      <c r="B311" s="22" t="s">
        <v>899</v>
      </c>
      <c r="C311" s="100" t="s">
        <v>909</v>
      </c>
      <c r="D311" s="360" t="s">
        <v>832</v>
      </c>
      <c r="E311" s="376">
        <v>7</v>
      </c>
      <c r="F311" s="110" t="s">
        <v>3</v>
      </c>
      <c r="G311" s="23">
        <v>171.76</v>
      </c>
      <c r="H311" s="23">
        <f t="shared" si="11"/>
        <v>1202.32</v>
      </c>
      <c r="I311" s="23">
        <f t="shared" si="10"/>
        <v>323.84</v>
      </c>
      <c r="J311" s="23"/>
      <c r="K311" s="24">
        <f t="shared" si="12"/>
        <v>1526.16</v>
      </c>
    </row>
    <row r="312" spans="1:11" ht="25.5">
      <c r="A312" s="28"/>
      <c r="B312" s="22" t="s">
        <v>900</v>
      </c>
      <c r="C312" s="100" t="s">
        <v>910</v>
      </c>
      <c r="D312" s="360" t="s">
        <v>833</v>
      </c>
      <c r="E312" s="376">
        <v>7</v>
      </c>
      <c r="F312" s="110" t="s">
        <v>3</v>
      </c>
      <c r="G312" s="23">
        <v>293.46</v>
      </c>
      <c r="H312" s="23">
        <f t="shared" si="11"/>
        <v>2054.22</v>
      </c>
      <c r="I312" s="23">
        <f t="shared" si="10"/>
        <v>553.3</v>
      </c>
      <c r="J312" s="23"/>
      <c r="K312" s="24">
        <f t="shared" si="12"/>
        <v>2607.52</v>
      </c>
    </row>
    <row r="313" spans="1:11" ht="25.5">
      <c r="A313" s="28"/>
      <c r="B313" s="22" t="s">
        <v>901</v>
      </c>
      <c r="C313" s="100" t="s">
        <v>914</v>
      </c>
      <c r="D313" s="360" t="s">
        <v>834</v>
      </c>
      <c r="E313" s="376">
        <v>21</v>
      </c>
      <c r="F313" s="110" t="s">
        <v>3</v>
      </c>
      <c r="G313" s="23">
        <v>16.34</v>
      </c>
      <c r="H313" s="23">
        <f t="shared" si="11"/>
        <v>343.14</v>
      </c>
      <c r="I313" s="23">
        <f t="shared" si="10"/>
        <v>92.42</v>
      </c>
      <c r="J313" s="23"/>
      <c r="K313" s="24">
        <f t="shared" si="12"/>
        <v>435.56</v>
      </c>
    </row>
    <row r="314" spans="1:11" ht="25.5">
      <c r="A314" s="28"/>
      <c r="B314" s="22" t="s">
        <v>902</v>
      </c>
      <c r="C314" s="22" t="s">
        <v>915</v>
      </c>
      <c r="D314" s="350" t="s">
        <v>835</v>
      </c>
      <c r="E314" s="303">
        <v>14</v>
      </c>
      <c r="F314" s="110" t="s">
        <v>3</v>
      </c>
      <c r="G314" s="23">
        <v>16.34</v>
      </c>
      <c r="H314" s="23">
        <f t="shared" si="11"/>
        <v>228.76</v>
      </c>
      <c r="I314" s="23">
        <f t="shared" si="10"/>
        <v>61.61</v>
      </c>
      <c r="J314" s="23"/>
      <c r="K314" s="24">
        <f t="shared" si="12"/>
        <v>290.37</v>
      </c>
    </row>
    <row r="315" spans="1:11" ht="12.75">
      <c r="A315" s="28"/>
      <c r="B315" s="46"/>
      <c r="C315" s="99"/>
      <c r="D315" s="99"/>
      <c r="E315" s="47"/>
      <c r="F315" s="32"/>
      <c r="G315" s="33"/>
      <c r="H315" s="33"/>
      <c r="I315" s="33"/>
      <c r="J315" s="33"/>
      <c r="K315" s="33"/>
    </row>
    <row r="316" spans="1:11" ht="12.75">
      <c r="A316" s="28"/>
      <c r="B316" s="136" t="s">
        <v>828</v>
      </c>
      <c r="C316" s="136"/>
      <c r="D316" s="135" t="s">
        <v>919</v>
      </c>
      <c r="E316" s="136"/>
      <c r="F316" s="143"/>
      <c r="G316" s="126"/>
      <c r="H316" s="126"/>
      <c r="I316" s="126"/>
      <c r="J316" s="126"/>
      <c r="K316" s="126"/>
    </row>
    <row r="317" spans="1:11" ht="25.5">
      <c r="A317" s="28"/>
      <c r="B317" s="22" t="s">
        <v>916</v>
      </c>
      <c r="C317" s="100" t="s">
        <v>888</v>
      </c>
      <c r="D317" s="360" t="s">
        <v>827</v>
      </c>
      <c r="E317" s="376">
        <v>27</v>
      </c>
      <c r="F317" s="110" t="s">
        <v>3</v>
      </c>
      <c r="G317" s="23">
        <v>59.07</v>
      </c>
      <c r="H317" s="23">
        <f t="shared" si="11"/>
        <v>1594.89</v>
      </c>
      <c r="I317" s="23">
        <f t="shared" si="10"/>
        <v>429.58</v>
      </c>
      <c r="J317" s="23"/>
      <c r="K317" s="24">
        <f t="shared" si="12"/>
        <v>2024.47</v>
      </c>
    </row>
    <row r="318" spans="1:11" ht="25.5">
      <c r="A318" s="28"/>
      <c r="B318" s="22" t="s">
        <v>917</v>
      </c>
      <c r="C318" s="22" t="s">
        <v>918</v>
      </c>
      <c r="D318" s="350" t="s">
        <v>1323</v>
      </c>
      <c r="E318" s="303">
        <v>27</v>
      </c>
      <c r="F318" s="110" t="s">
        <v>3</v>
      </c>
      <c r="G318" s="23">
        <v>64.78</v>
      </c>
      <c r="H318" s="23">
        <f t="shared" si="11"/>
        <v>1749.06</v>
      </c>
      <c r="I318" s="23"/>
      <c r="J318" s="23">
        <f>TRUNC(H318*$J$14)</f>
        <v>366</v>
      </c>
      <c r="K318" s="24">
        <f>TRUNC(SUM(H318:J318),2)</f>
        <v>2115.06</v>
      </c>
    </row>
    <row r="319" spans="1:11" ht="25.5">
      <c r="A319" s="28"/>
      <c r="B319" s="22" t="s">
        <v>1322</v>
      </c>
      <c r="C319" s="22" t="s">
        <v>929</v>
      </c>
      <c r="D319" s="350" t="s">
        <v>1324</v>
      </c>
      <c r="E319" s="303">
        <v>27</v>
      </c>
      <c r="F319" s="110" t="s">
        <v>3</v>
      </c>
      <c r="G319" s="23">
        <v>76.6</v>
      </c>
      <c r="H319" s="23">
        <f>TRUNC(E319*G319,2)</f>
        <v>2068.2</v>
      </c>
      <c r="I319" s="23">
        <f>TRUNC(H319*$I$10,2)</f>
        <v>557.06</v>
      </c>
      <c r="J319" s="23"/>
      <c r="K319" s="24">
        <f>TRUNC(SUM(H319:I319),2)</f>
        <v>2625.26</v>
      </c>
    </row>
    <row r="320" spans="1:11" ht="12.75">
      <c r="A320" s="28"/>
      <c r="B320" s="46"/>
      <c r="C320" s="46"/>
      <c r="D320" s="476"/>
      <c r="E320" s="352"/>
      <c r="F320" s="124"/>
      <c r="G320" s="33"/>
      <c r="H320" s="33"/>
      <c r="I320" s="33"/>
      <c r="J320" s="33"/>
      <c r="K320" s="33"/>
    </row>
    <row r="321" spans="1:11" ht="12.75">
      <c r="A321" s="28"/>
      <c r="B321" s="136" t="s">
        <v>836</v>
      </c>
      <c r="C321" s="136"/>
      <c r="D321" s="135" t="s">
        <v>837</v>
      </c>
      <c r="E321" s="136"/>
      <c r="F321" s="143"/>
      <c r="G321" s="126"/>
      <c r="H321" s="126"/>
      <c r="I321" s="126"/>
      <c r="J321" s="126"/>
      <c r="K321" s="126"/>
    </row>
    <row r="322" spans="1:11" ht="38.25">
      <c r="A322" s="28"/>
      <c r="B322" s="22" t="s">
        <v>926</v>
      </c>
      <c r="C322" s="22" t="s">
        <v>1065</v>
      </c>
      <c r="D322" s="350" t="s">
        <v>838</v>
      </c>
      <c r="E322" s="303">
        <v>1</v>
      </c>
      <c r="F322" s="110" t="s">
        <v>3</v>
      </c>
      <c r="G322" s="23">
        <v>151.94</v>
      </c>
      <c r="H322" s="23">
        <f t="shared" si="11"/>
        <v>151.94</v>
      </c>
      <c r="I322" s="23">
        <f t="shared" si="10"/>
        <v>40.92</v>
      </c>
      <c r="J322" s="23"/>
      <c r="K322" s="24">
        <f t="shared" si="12"/>
        <v>192.86</v>
      </c>
    </row>
    <row r="323" spans="1:11" ht="12.75">
      <c r="A323" s="28"/>
      <c r="B323" s="46"/>
      <c r="C323" s="46"/>
      <c r="D323" s="476"/>
      <c r="E323" s="124"/>
      <c r="F323" s="124"/>
      <c r="G323" s="33"/>
      <c r="H323" s="33"/>
      <c r="I323" s="33"/>
      <c r="J323" s="33"/>
      <c r="K323" s="33"/>
    </row>
    <row r="324" spans="1:11" ht="12.75">
      <c r="A324" s="28"/>
      <c r="B324" s="136" t="s">
        <v>839</v>
      </c>
      <c r="C324" s="136"/>
      <c r="D324" s="135" t="s">
        <v>840</v>
      </c>
      <c r="E324" s="136"/>
      <c r="F324" s="143"/>
      <c r="G324" s="126"/>
      <c r="H324" s="126"/>
      <c r="I324" s="126"/>
      <c r="J324" s="126"/>
      <c r="K324" s="126"/>
    </row>
    <row r="325" spans="1:11" ht="12.75">
      <c r="A325" s="28"/>
      <c r="B325" s="22" t="s">
        <v>930</v>
      </c>
      <c r="C325" s="100" t="s">
        <v>803</v>
      </c>
      <c r="D325" s="360" t="s">
        <v>804</v>
      </c>
      <c r="E325" s="376">
        <v>74.7</v>
      </c>
      <c r="F325" s="110" t="s">
        <v>40</v>
      </c>
      <c r="G325" s="23">
        <v>48.86174208</v>
      </c>
      <c r="H325" s="23">
        <f t="shared" si="11"/>
        <v>3649.97</v>
      </c>
      <c r="I325" s="23">
        <f t="shared" si="10"/>
        <v>983.11</v>
      </c>
      <c r="J325" s="23"/>
      <c r="K325" s="24">
        <f t="shared" si="12"/>
        <v>4633.08</v>
      </c>
    </row>
    <row r="326" spans="1:11" ht="12.75">
      <c r="A326" s="28"/>
      <c r="B326" s="22" t="s">
        <v>931</v>
      </c>
      <c r="C326" s="100" t="s">
        <v>935</v>
      </c>
      <c r="D326" s="360" t="s">
        <v>934</v>
      </c>
      <c r="E326" s="376">
        <v>74.7</v>
      </c>
      <c r="F326" s="110" t="s">
        <v>40</v>
      </c>
      <c r="G326" s="23">
        <v>29.624156480000003</v>
      </c>
      <c r="H326" s="23">
        <f t="shared" si="11"/>
        <v>2212.92</v>
      </c>
      <c r="I326" s="23">
        <f t="shared" si="10"/>
        <v>596.04</v>
      </c>
      <c r="J326" s="23"/>
      <c r="K326" s="24">
        <f t="shared" si="12"/>
        <v>2808.96</v>
      </c>
    </row>
    <row r="327" spans="1:11" ht="12.75">
      <c r="A327" s="28"/>
      <c r="B327" s="22" t="s">
        <v>932</v>
      </c>
      <c r="C327" s="100" t="s">
        <v>433</v>
      </c>
      <c r="D327" s="360" t="s">
        <v>1106</v>
      </c>
      <c r="E327" s="376">
        <v>102</v>
      </c>
      <c r="F327" s="110" t="s">
        <v>39</v>
      </c>
      <c r="G327" s="23">
        <v>6.5476804799999995</v>
      </c>
      <c r="H327" s="23">
        <f t="shared" si="11"/>
        <v>667.86</v>
      </c>
      <c r="I327" s="23">
        <f t="shared" si="10"/>
        <v>179.88</v>
      </c>
      <c r="J327" s="23"/>
      <c r="K327" s="24">
        <f t="shared" si="12"/>
        <v>847.74</v>
      </c>
    </row>
    <row r="328" spans="1:11" ht="25.5">
      <c r="A328" s="28"/>
      <c r="B328" s="22" t="s">
        <v>933</v>
      </c>
      <c r="C328" s="22" t="s">
        <v>1061</v>
      </c>
      <c r="D328" s="350" t="s">
        <v>1060</v>
      </c>
      <c r="E328" s="303">
        <v>20</v>
      </c>
      <c r="F328" s="110" t="s">
        <v>3</v>
      </c>
      <c r="G328" s="23">
        <v>25.72487904</v>
      </c>
      <c r="H328" s="23">
        <f t="shared" si="11"/>
        <v>514.49</v>
      </c>
      <c r="I328" s="23">
        <f t="shared" si="10"/>
        <v>138.57</v>
      </c>
      <c r="J328" s="23"/>
      <c r="K328" s="24">
        <f t="shared" si="12"/>
        <v>653.06</v>
      </c>
    </row>
    <row r="329" spans="1:11" ht="38.25">
      <c r="A329" s="28"/>
      <c r="B329" s="22" t="s">
        <v>1109</v>
      </c>
      <c r="C329" s="22" t="s">
        <v>1142</v>
      </c>
      <c r="D329" s="350" t="s">
        <v>1141</v>
      </c>
      <c r="E329" s="303">
        <v>12</v>
      </c>
      <c r="F329" s="110" t="s">
        <v>39</v>
      </c>
      <c r="G329" s="23">
        <v>78.071816</v>
      </c>
      <c r="H329" s="33">
        <f t="shared" si="11"/>
        <v>936.86</v>
      </c>
      <c r="I329" s="33">
        <f t="shared" si="10"/>
        <v>252.34</v>
      </c>
      <c r="J329" s="33"/>
      <c r="K329" s="33">
        <f t="shared" si="12"/>
        <v>1189.2</v>
      </c>
    </row>
    <row r="330" spans="1:11" ht="12.75">
      <c r="A330" s="28"/>
      <c r="B330" s="46"/>
      <c r="C330" s="46"/>
      <c r="D330" s="476"/>
      <c r="E330" s="352"/>
      <c r="F330" s="124"/>
      <c r="G330" s="33"/>
      <c r="H330" s="33"/>
      <c r="I330" s="33"/>
      <c r="J330" s="33"/>
      <c r="K330" s="33"/>
    </row>
    <row r="331" spans="1:11" ht="12.75">
      <c r="A331" s="28"/>
      <c r="B331" s="136" t="s">
        <v>842</v>
      </c>
      <c r="C331" s="136"/>
      <c r="D331" s="135" t="s">
        <v>843</v>
      </c>
      <c r="E331" s="136"/>
      <c r="F331" s="143"/>
      <c r="G331" s="126"/>
      <c r="H331" s="126"/>
      <c r="I331" s="126"/>
      <c r="J331" s="126"/>
      <c r="K331" s="126"/>
    </row>
    <row r="332" spans="1:11" ht="25.5">
      <c r="A332" s="28"/>
      <c r="B332" s="22" t="s">
        <v>936</v>
      </c>
      <c r="C332" s="22" t="s">
        <v>1065</v>
      </c>
      <c r="D332" s="350" t="s">
        <v>841</v>
      </c>
      <c r="E332" s="303">
        <v>1</v>
      </c>
      <c r="F332" s="110" t="s">
        <v>3</v>
      </c>
      <c r="G332" s="23">
        <v>749.25</v>
      </c>
      <c r="H332" s="23">
        <f t="shared" si="11"/>
        <v>749.25</v>
      </c>
      <c r="I332" s="23">
        <f t="shared" si="10"/>
        <v>201.8</v>
      </c>
      <c r="J332" s="23"/>
      <c r="K332" s="24">
        <f t="shared" si="12"/>
        <v>951.05</v>
      </c>
    </row>
    <row r="333" spans="1:11" ht="15">
      <c r="A333" s="28"/>
      <c r="B333" s="297"/>
      <c r="C333" s="297"/>
      <c r="D333" s="297"/>
      <c r="E333" s="47"/>
      <c r="F333" s="47"/>
      <c r="G333" s="47"/>
      <c r="H333" s="47"/>
      <c r="I333" s="47"/>
      <c r="J333" s="47"/>
      <c r="K333" s="47"/>
    </row>
    <row r="334" spans="1:11" ht="12.75">
      <c r="A334" s="28"/>
      <c r="B334" s="18" t="s">
        <v>471</v>
      </c>
      <c r="C334" s="18"/>
      <c r="D334" s="35" t="s">
        <v>457</v>
      </c>
      <c r="E334" s="18"/>
      <c r="F334" s="18"/>
      <c r="G334" s="18"/>
      <c r="H334" s="18"/>
      <c r="I334" s="18"/>
      <c r="J334" s="18"/>
      <c r="K334" s="18"/>
    </row>
    <row r="335" spans="1:11" s="308" customFormat="1" ht="51">
      <c r="A335" s="333"/>
      <c r="B335" s="22" t="s">
        <v>472</v>
      </c>
      <c r="C335" s="100" t="s">
        <v>491</v>
      </c>
      <c r="D335" s="360" t="s">
        <v>458</v>
      </c>
      <c r="E335" s="376">
        <v>1</v>
      </c>
      <c r="F335" s="110" t="s">
        <v>3</v>
      </c>
      <c r="G335" s="23">
        <v>271.56</v>
      </c>
      <c r="H335" s="23">
        <f t="shared" si="11"/>
        <v>271.56</v>
      </c>
      <c r="I335" s="23">
        <f t="shared" si="10"/>
        <v>73.14</v>
      </c>
      <c r="J335" s="23"/>
      <c r="K335" s="24">
        <f t="shared" si="12"/>
        <v>344.7</v>
      </c>
    </row>
    <row r="336" spans="1:11" ht="25.5">
      <c r="A336" s="28"/>
      <c r="B336" s="22" t="s">
        <v>473</v>
      </c>
      <c r="C336" s="100" t="s">
        <v>492</v>
      </c>
      <c r="D336" s="360" t="s">
        <v>459</v>
      </c>
      <c r="E336" s="376">
        <v>2</v>
      </c>
      <c r="F336" s="110" t="s">
        <v>3</v>
      </c>
      <c r="G336" s="23">
        <v>188.28</v>
      </c>
      <c r="H336" s="23">
        <f t="shared" si="11"/>
        <v>376.56</v>
      </c>
      <c r="I336" s="23">
        <f t="shared" si="10"/>
        <v>101.42</v>
      </c>
      <c r="J336" s="23"/>
      <c r="K336" s="24">
        <f t="shared" si="12"/>
        <v>477.98</v>
      </c>
    </row>
    <row r="337" spans="1:11" ht="25.5">
      <c r="A337" s="28"/>
      <c r="B337" s="22" t="s">
        <v>474</v>
      </c>
      <c r="C337" s="100" t="s">
        <v>493</v>
      </c>
      <c r="D337" s="360" t="s">
        <v>460</v>
      </c>
      <c r="E337" s="376">
        <v>2</v>
      </c>
      <c r="F337" s="110" t="s">
        <v>3</v>
      </c>
      <c r="G337" s="23">
        <v>52.77</v>
      </c>
      <c r="H337" s="23">
        <f t="shared" si="11"/>
        <v>105.54</v>
      </c>
      <c r="I337" s="23">
        <f t="shared" si="10"/>
        <v>28.42</v>
      </c>
      <c r="J337" s="23"/>
      <c r="K337" s="24">
        <f t="shared" si="12"/>
        <v>133.96</v>
      </c>
    </row>
    <row r="338" spans="1:11" ht="25.5">
      <c r="A338" s="28"/>
      <c r="B338" s="22" t="s">
        <v>475</v>
      </c>
      <c r="C338" s="100" t="s">
        <v>494</v>
      </c>
      <c r="D338" s="360" t="s">
        <v>461</v>
      </c>
      <c r="E338" s="376">
        <v>2</v>
      </c>
      <c r="F338" s="110" t="s">
        <v>3</v>
      </c>
      <c r="G338" s="23">
        <v>181.93</v>
      </c>
      <c r="H338" s="23">
        <f t="shared" si="11"/>
        <v>363.86</v>
      </c>
      <c r="I338" s="23">
        <f t="shared" si="10"/>
        <v>98</v>
      </c>
      <c r="J338" s="23"/>
      <c r="K338" s="24">
        <f t="shared" si="12"/>
        <v>461.86</v>
      </c>
    </row>
    <row r="339" spans="1:11" ht="25.5">
      <c r="A339" s="28"/>
      <c r="B339" s="22" t="s">
        <v>476</v>
      </c>
      <c r="C339" s="100" t="s">
        <v>495</v>
      </c>
      <c r="D339" s="360" t="s">
        <v>462</v>
      </c>
      <c r="E339" s="376">
        <v>4</v>
      </c>
      <c r="F339" s="110" t="s">
        <v>3</v>
      </c>
      <c r="G339" s="23">
        <v>81.39</v>
      </c>
      <c r="H339" s="23">
        <f t="shared" si="11"/>
        <v>325.56</v>
      </c>
      <c r="I339" s="23">
        <f t="shared" si="10"/>
        <v>87.68</v>
      </c>
      <c r="J339" s="23"/>
      <c r="K339" s="24">
        <f t="shared" si="12"/>
        <v>413.24</v>
      </c>
    </row>
    <row r="340" spans="1:11" ht="25.5">
      <c r="A340" s="28"/>
      <c r="B340" s="22" t="s">
        <v>477</v>
      </c>
      <c r="C340" s="100" t="s">
        <v>496</v>
      </c>
      <c r="D340" s="360" t="s">
        <v>463</v>
      </c>
      <c r="E340" s="376">
        <v>2</v>
      </c>
      <c r="F340" s="110" t="s">
        <v>3</v>
      </c>
      <c r="G340" s="23">
        <v>65.6</v>
      </c>
      <c r="H340" s="23">
        <f t="shared" si="11"/>
        <v>131.2</v>
      </c>
      <c r="I340" s="23">
        <f t="shared" si="10"/>
        <v>35.33</v>
      </c>
      <c r="J340" s="23"/>
      <c r="K340" s="24">
        <f t="shared" si="12"/>
        <v>166.53</v>
      </c>
    </row>
    <row r="341" spans="1:11" ht="12.75">
      <c r="A341" s="28"/>
      <c r="B341" s="22" t="s">
        <v>478</v>
      </c>
      <c r="C341" s="100" t="s">
        <v>577</v>
      </c>
      <c r="D341" s="360" t="s">
        <v>464</v>
      </c>
      <c r="E341" s="376">
        <v>1</v>
      </c>
      <c r="F341" s="110" t="s">
        <v>3</v>
      </c>
      <c r="G341" s="23">
        <v>116.22</v>
      </c>
      <c r="H341" s="23">
        <f t="shared" si="11"/>
        <v>116.22</v>
      </c>
      <c r="I341" s="23">
        <f t="shared" si="10"/>
        <v>31.3</v>
      </c>
      <c r="J341" s="23"/>
      <c r="K341" s="24">
        <f t="shared" si="12"/>
        <v>147.52</v>
      </c>
    </row>
    <row r="342" spans="1:11" ht="25.5">
      <c r="A342" s="28"/>
      <c r="B342" s="22" t="s">
        <v>479</v>
      </c>
      <c r="C342" s="100" t="s">
        <v>497</v>
      </c>
      <c r="D342" s="360" t="s">
        <v>465</v>
      </c>
      <c r="E342" s="376">
        <v>1</v>
      </c>
      <c r="F342" s="110" t="s">
        <v>3</v>
      </c>
      <c r="G342" s="23">
        <v>88.11</v>
      </c>
      <c r="H342" s="23">
        <f t="shared" si="11"/>
        <v>88.11</v>
      </c>
      <c r="I342" s="23">
        <f t="shared" si="10"/>
        <v>23.73</v>
      </c>
      <c r="J342" s="23"/>
      <c r="K342" s="24">
        <f t="shared" si="12"/>
        <v>111.84</v>
      </c>
    </row>
    <row r="343" spans="1:11" ht="25.5">
      <c r="A343" s="28"/>
      <c r="B343" s="22" t="s">
        <v>480</v>
      </c>
      <c r="C343" s="100" t="s">
        <v>498</v>
      </c>
      <c r="D343" s="360" t="s">
        <v>466</v>
      </c>
      <c r="E343" s="376">
        <v>1</v>
      </c>
      <c r="F343" s="110" t="s">
        <v>3</v>
      </c>
      <c r="G343" s="23">
        <v>129.19</v>
      </c>
      <c r="H343" s="23">
        <f t="shared" si="11"/>
        <v>129.19</v>
      </c>
      <c r="I343" s="23">
        <f t="shared" si="10"/>
        <v>34.79</v>
      </c>
      <c r="J343" s="23"/>
      <c r="K343" s="24">
        <f t="shared" si="12"/>
        <v>163.98</v>
      </c>
    </row>
    <row r="344" spans="1:11" ht="25.5">
      <c r="A344" s="28"/>
      <c r="B344" s="22" t="s">
        <v>481</v>
      </c>
      <c r="C344" s="100" t="s">
        <v>499</v>
      </c>
      <c r="D344" s="360" t="s">
        <v>467</v>
      </c>
      <c r="E344" s="376">
        <v>4</v>
      </c>
      <c r="F344" s="110" t="s">
        <v>3</v>
      </c>
      <c r="G344" s="23">
        <v>237.57</v>
      </c>
      <c r="H344" s="23">
        <f t="shared" si="11"/>
        <v>950.28</v>
      </c>
      <c r="I344" s="23">
        <f t="shared" si="10"/>
        <v>255.95</v>
      </c>
      <c r="J344" s="23"/>
      <c r="K344" s="24">
        <f t="shared" si="12"/>
        <v>1206.23</v>
      </c>
    </row>
    <row r="345" spans="1:11" ht="25.5">
      <c r="A345" s="28"/>
      <c r="B345" s="22" t="s">
        <v>482</v>
      </c>
      <c r="C345" s="100" t="s">
        <v>500</v>
      </c>
      <c r="D345" s="360" t="s">
        <v>468</v>
      </c>
      <c r="E345" s="376">
        <v>6</v>
      </c>
      <c r="F345" s="110" t="s">
        <v>3</v>
      </c>
      <c r="G345" s="23">
        <v>18.81</v>
      </c>
      <c r="H345" s="23">
        <f t="shared" si="11"/>
        <v>112.86</v>
      </c>
      <c r="I345" s="23">
        <f t="shared" si="10"/>
        <v>30.39</v>
      </c>
      <c r="J345" s="23"/>
      <c r="K345" s="24">
        <f t="shared" si="12"/>
        <v>143.25</v>
      </c>
    </row>
    <row r="346" spans="1:11" ht="25.5">
      <c r="A346" s="28"/>
      <c r="B346" s="22" t="s">
        <v>483</v>
      </c>
      <c r="C346" s="100" t="s">
        <v>501</v>
      </c>
      <c r="D346" s="360" t="s">
        <v>469</v>
      </c>
      <c r="E346" s="376">
        <v>1</v>
      </c>
      <c r="F346" s="110" t="s">
        <v>3</v>
      </c>
      <c r="G346" s="23">
        <v>227.06</v>
      </c>
      <c r="H346" s="23">
        <f t="shared" si="11"/>
        <v>227.06</v>
      </c>
      <c r="I346" s="23">
        <f t="shared" si="10"/>
        <v>61.15</v>
      </c>
      <c r="J346" s="23"/>
      <c r="K346" s="24">
        <f t="shared" si="12"/>
        <v>288.21</v>
      </c>
    </row>
    <row r="347" spans="1:11" ht="25.5">
      <c r="A347" s="28"/>
      <c r="B347" s="22" t="s">
        <v>484</v>
      </c>
      <c r="C347" s="22" t="s">
        <v>578</v>
      </c>
      <c r="D347" s="350" t="s">
        <v>470</v>
      </c>
      <c r="E347" s="303">
        <v>2</v>
      </c>
      <c r="F347" s="110" t="s">
        <v>3</v>
      </c>
      <c r="G347" s="23">
        <v>1264.68</v>
      </c>
      <c r="H347" s="23">
        <f t="shared" si="11"/>
        <v>2529.36</v>
      </c>
      <c r="I347" s="23">
        <f t="shared" si="10"/>
        <v>681.28</v>
      </c>
      <c r="J347" s="23"/>
      <c r="K347" s="24">
        <f t="shared" si="12"/>
        <v>3210.64</v>
      </c>
    </row>
    <row r="348" spans="1:11" ht="12.75">
      <c r="A348" s="28"/>
      <c r="B348" s="46"/>
      <c r="C348" s="46"/>
      <c r="D348" s="99"/>
      <c r="E348" s="113"/>
      <c r="F348" s="113"/>
      <c r="G348" s="113"/>
      <c r="H348" s="33"/>
      <c r="I348" s="33"/>
      <c r="J348" s="33"/>
      <c r="K348" s="33"/>
    </row>
    <row r="349" spans="1:11" ht="12.75">
      <c r="A349" s="28"/>
      <c r="B349" s="18" t="s">
        <v>178</v>
      </c>
      <c r="C349" s="18"/>
      <c r="D349" s="35" t="s">
        <v>198</v>
      </c>
      <c r="E349" s="18"/>
      <c r="F349" s="18"/>
      <c r="G349" s="18"/>
      <c r="H349" s="292">
        <f>SUM(H350:H365)</f>
        <v>6254.46</v>
      </c>
      <c r="I349" s="292">
        <f>SUM(I350:I365)</f>
        <v>560.7</v>
      </c>
      <c r="J349" s="292">
        <f>SUM(J350:J365)</f>
        <v>873</v>
      </c>
      <c r="K349" s="292">
        <f>SUM(K350:K365)</f>
        <v>7688.160000000001</v>
      </c>
    </row>
    <row r="350" spans="1:11" ht="12.75">
      <c r="A350" s="28"/>
      <c r="B350" s="18" t="s">
        <v>179</v>
      </c>
      <c r="C350" s="18"/>
      <c r="D350" s="35" t="s">
        <v>199</v>
      </c>
      <c r="E350" s="18"/>
      <c r="F350" s="18"/>
      <c r="G350" s="18"/>
      <c r="H350" s="18"/>
      <c r="I350" s="18"/>
      <c r="J350" s="18"/>
      <c r="K350" s="18"/>
    </row>
    <row r="351" spans="1:11" ht="38.25" hidden="1">
      <c r="A351" s="28"/>
      <c r="B351" s="22" t="s">
        <v>536</v>
      </c>
      <c r="C351" s="22" t="s">
        <v>539</v>
      </c>
      <c r="D351" s="108" t="s">
        <v>541</v>
      </c>
      <c r="E351" s="21"/>
      <c r="F351" s="130" t="s">
        <v>3</v>
      </c>
      <c r="G351" s="304">
        <v>4172.6</v>
      </c>
      <c r="H351" s="23">
        <f>G351*E351</f>
        <v>0</v>
      </c>
      <c r="I351" s="23">
        <f>H351*$I$10</f>
        <v>0</v>
      </c>
      <c r="J351" s="23"/>
      <c r="K351" s="24">
        <f>SUM(H351:I351)</f>
        <v>0</v>
      </c>
    </row>
    <row r="352" spans="1:11" ht="25.5">
      <c r="A352" s="28"/>
      <c r="B352" s="22" t="s">
        <v>536</v>
      </c>
      <c r="C352" s="22" t="s">
        <v>539</v>
      </c>
      <c r="D352" s="350" t="s">
        <v>1312</v>
      </c>
      <c r="E352" s="303">
        <v>1</v>
      </c>
      <c r="F352" s="110" t="s">
        <v>3</v>
      </c>
      <c r="G352" s="23">
        <v>4172.6</v>
      </c>
      <c r="H352" s="23">
        <f>TRUNC(E352*G352,2)</f>
        <v>4172.6</v>
      </c>
      <c r="I352" s="23"/>
      <c r="J352" s="23">
        <f>TRUNC(H352*$J$14)</f>
        <v>873</v>
      </c>
      <c r="K352" s="24">
        <f>TRUNC(SUM(H352:J352),2)</f>
        <v>5045.6</v>
      </c>
    </row>
    <row r="353" spans="1:11" ht="25.5">
      <c r="A353" s="28"/>
      <c r="B353" s="22" t="s">
        <v>1311</v>
      </c>
      <c r="C353" s="22" t="s">
        <v>540</v>
      </c>
      <c r="D353" s="350" t="s">
        <v>1313</v>
      </c>
      <c r="E353" s="303">
        <v>1</v>
      </c>
      <c r="F353" s="110" t="s">
        <v>3</v>
      </c>
      <c r="G353" s="23">
        <v>16.7</v>
      </c>
      <c r="H353" s="23">
        <f>TRUNC(E353*G353,2)</f>
        <v>16.7</v>
      </c>
      <c r="I353" s="23">
        <f>TRUNC(H353*$I$10,2)</f>
        <v>4.49</v>
      </c>
      <c r="J353" s="23"/>
      <c r="K353" s="24">
        <f>TRUNC(SUM(H353:I353),2)</f>
        <v>21.19</v>
      </c>
    </row>
    <row r="354" spans="1:11" ht="15">
      <c r="A354" s="28"/>
      <c r="B354" s="297"/>
      <c r="C354" s="297"/>
      <c r="D354" s="297"/>
      <c r="E354" s="21"/>
      <c r="F354" s="21"/>
      <c r="G354" s="21"/>
      <c r="H354" s="23"/>
      <c r="I354" s="21"/>
      <c r="J354" s="21"/>
      <c r="K354" s="21"/>
    </row>
    <row r="355" spans="1:11" ht="12.75">
      <c r="A355" s="28"/>
      <c r="B355" s="18" t="s">
        <v>180</v>
      </c>
      <c r="C355" s="18"/>
      <c r="D355" s="35" t="s">
        <v>200</v>
      </c>
      <c r="E355" s="18"/>
      <c r="F355" s="18"/>
      <c r="G355" s="18"/>
      <c r="H355" s="18"/>
      <c r="I355" s="18"/>
      <c r="J355" s="18"/>
      <c r="K355" s="18"/>
    </row>
    <row r="356" spans="1:11" ht="25.5">
      <c r="A356" s="28"/>
      <c r="B356" s="22" t="s">
        <v>537</v>
      </c>
      <c r="C356" s="22" t="s">
        <v>735</v>
      </c>
      <c r="D356" s="350" t="s">
        <v>813</v>
      </c>
      <c r="E356" s="303">
        <v>3</v>
      </c>
      <c r="F356" s="110" t="s">
        <v>3</v>
      </c>
      <c r="G356" s="23">
        <v>144.1</v>
      </c>
      <c r="H356" s="23">
        <f>TRUNC(E356*G356,2)</f>
        <v>432.3</v>
      </c>
      <c r="I356" s="23">
        <f aca="true" t="shared" si="13" ref="I356:I364">TRUNC(H356*$I$10,2)</f>
        <v>116.43</v>
      </c>
      <c r="J356" s="23"/>
      <c r="K356" s="24">
        <f>TRUNC(SUM(H356:I356),2)</f>
        <v>548.73</v>
      </c>
    </row>
    <row r="357" spans="1:11" ht="25.5">
      <c r="A357" s="28"/>
      <c r="B357" s="22" t="s">
        <v>538</v>
      </c>
      <c r="C357" s="22" t="s">
        <v>736</v>
      </c>
      <c r="D357" s="350" t="s">
        <v>814</v>
      </c>
      <c r="E357" s="303">
        <v>1</v>
      </c>
      <c r="F357" s="110" t="s">
        <v>3</v>
      </c>
      <c r="G357" s="23">
        <v>196.83</v>
      </c>
      <c r="H357" s="23">
        <f aca="true" t="shared" si="14" ref="H357:H364">TRUNC(E357*G357,2)</f>
        <v>196.83</v>
      </c>
      <c r="I357" s="23">
        <f t="shared" si="13"/>
        <v>53.01</v>
      </c>
      <c r="J357" s="23"/>
      <c r="K357" s="24">
        <f aca="true" t="shared" si="15" ref="K357:K364">TRUNC(SUM(H357:I357),2)</f>
        <v>249.84</v>
      </c>
    </row>
    <row r="358" spans="1:11" ht="25.5">
      <c r="A358" s="28"/>
      <c r="B358" s="22" t="s">
        <v>773</v>
      </c>
      <c r="C358" s="22" t="s">
        <v>737</v>
      </c>
      <c r="D358" s="350" t="s">
        <v>815</v>
      </c>
      <c r="E358" s="303">
        <v>2</v>
      </c>
      <c r="F358" s="110" t="s">
        <v>3</v>
      </c>
      <c r="G358" s="23">
        <v>177.9</v>
      </c>
      <c r="H358" s="23">
        <f t="shared" si="14"/>
        <v>355.8</v>
      </c>
      <c r="I358" s="23">
        <f t="shared" si="13"/>
        <v>95.83</v>
      </c>
      <c r="J358" s="23"/>
      <c r="K358" s="24">
        <f t="shared" si="15"/>
        <v>451.63</v>
      </c>
    </row>
    <row r="359" spans="1:11" ht="15">
      <c r="A359" s="28"/>
      <c r="B359" s="297"/>
      <c r="C359" s="297"/>
      <c r="D359" s="297"/>
      <c r="E359" s="21"/>
      <c r="F359" s="21"/>
      <c r="G359" s="21"/>
      <c r="H359" s="21"/>
      <c r="I359" s="21"/>
      <c r="J359" s="21"/>
      <c r="K359" s="21"/>
    </row>
    <row r="360" spans="1:11" ht="12.75">
      <c r="A360" s="28"/>
      <c r="B360" s="18" t="s">
        <v>181</v>
      </c>
      <c r="C360" s="18"/>
      <c r="D360" s="35" t="s">
        <v>201</v>
      </c>
      <c r="E360" s="18"/>
      <c r="F360" s="18"/>
      <c r="G360" s="18"/>
      <c r="H360" s="18"/>
      <c r="I360" s="18"/>
      <c r="J360" s="18"/>
      <c r="K360" s="18"/>
    </row>
    <row r="361" spans="1:11" ht="38.25">
      <c r="A361" s="28"/>
      <c r="B361" s="22" t="s">
        <v>817</v>
      </c>
      <c r="C361" s="22" t="s">
        <v>539</v>
      </c>
      <c r="D361" s="350" t="s">
        <v>816</v>
      </c>
      <c r="E361" s="303">
        <v>200</v>
      </c>
      <c r="F361" s="110" t="s">
        <v>19</v>
      </c>
      <c r="G361" s="23">
        <v>5.23</v>
      </c>
      <c r="H361" s="23">
        <f t="shared" si="14"/>
        <v>1046</v>
      </c>
      <c r="I361" s="23">
        <f t="shared" si="13"/>
        <v>281.73</v>
      </c>
      <c r="J361" s="23"/>
      <c r="K361" s="24">
        <f t="shared" si="15"/>
        <v>1327.73</v>
      </c>
    </row>
    <row r="362" spans="1:11" ht="15">
      <c r="A362" s="28"/>
      <c r="B362" s="297"/>
      <c r="C362" s="297"/>
      <c r="D362" s="297"/>
      <c r="E362" s="21"/>
      <c r="F362" s="21"/>
      <c r="G362" s="21"/>
      <c r="H362" s="21"/>
      <c r="I362" s="21"/>
      <c r="J362" s="21"/>
      <c r="K362" s="21"/>
    </row>
    <row r="363" spans="1:11" ht="12.75">
      <c r="A363" s="28"/>
      <c r="B363" s="18" t="s">
        <v>182</v>
      </c>
      <c r="C363" s="18"/>
      <c r="D363" s="35" t="s">
        <v>202</v>
      </c>
      <c r="E363" s="18"/>
      <c r="F363" s="18"/>
      <c r="G363" s="18"/>
      <c r="H363" s="18"/>
      <c r="I363" s="18"/>
      <c r="J363" s="18"/>
      <c r="K363" s="18"/>
    </row>
    <row r="364" spans="1:11" ht="38.25">
      <c r="A364" s="28"/>
      <c r="B364" s="22" t="s">
        <v>818</v>
      </c>
      <c r="C364" s="22" t="s">
        <v>540</v>
      </c>
      <c r="D364" s="350" t="s">
        <v>819</v>
      </c>
      <c r="E364" s="303">
        <v>1</v>
      </c>
      <c r="F364" s="110" t="s">
        <v>3</v>
      </c>
      <c r="G364" s="23">
        <v>34.23</v>
      </c>
      <c r="H364" s="23">
        <f t="shared" si="14"/>
        <v>34.23</v>
      </c>
      <c r="I364" s="23">
        <f t="shared" si="13"/>
        <v>9.21</v>
      </c>
      <c r="J364" s="23"/>
      <c r="K364" s="24">
        <f t="shared" si="15"/>
        <v>43.44</v>
      </c>
    </row>
    <row r="365" spans="1:11" ht="15">
      <c r="A365" s="28"/>
      <c r="B365" s="297"/>
      <c r="C365" s="297"/>
      <c r="D365" s="297"/>
      <c r="E365" s="21"/>
      <c r="F365" s="21"/>
      <c r="G365" s="21"/>
      <c r="H365" s="21"/>
      <c r="I365" s="21"/>
      <c r="J365" s="21"/>
      <c r="K365" s="21"/>
    </row>
    <row r="366" spans="1:11" ht="12.75">
      <c r="A366" s="28"/>
      <c r="B366" s="53" t="s">
        <v>237</v>
      </c>
      <c r="C366" s="673" t="s">
        <v>203</v>
      </c>
      <c r="D366" s="673"/>
      <c r="E366" s="673"/>
      <c r="F366" s="673"/>
      <c r="G366" s="673"/>
      <c r="H366" s="673"/>
      <c r="I366" s="673"/>
      <c r="J366" s="673"/>
      <c r="K366" s="673"/>
    </row>
    <row r="367" spans="1:11" ht="12.75">
      <c r="A367" s="28"/>
      <c r="B367" s="671" t="s">
        <v>29</v>
      </c>
      <c r="C367" s="666" t="s">
        <v>30</v>
      </c>
      <c r="D367" s="666" t="s">
        <v>31</v>
      </c>
      <c r="E367" s="666" t="s">
        <v>32</v>
      </c>
      <c r="F367" s="666" t="s">
        <v>33</v>
      </c>
      <c r="G367" s="666" t="s">
        <v>34</v>
      </c>
      <c r="H367" s="666" t="s">
        <v>35</v>
      </c>
      <c r="I367" s="16" t="s">
        <v>36</v>
      </c>
      <c r="J367" s="16" t="s">
        <v>439</v>
      </c>
      <c r="K367" s="666" t="s">
        <v>613</v>
      </c>
    </row>
    <row r="368" spans="1:11" ht="12.75">
      <c r="A368" s="28"/>
      <c r="B368" s="672"/>
      <c r="C368" s="667"/>
      <c r="D368" s="667"/>
      <c r="E368" s="667"/>
      <c r="F368" s="667"/>
      <c r="G368" s="667"/>
      <c r="H368" s="667"/>
      <c r="I368" s="17">
        <f>'Cálculo de BDI'!$D$27</f>
        <v>0.2693493221133738</v>
      </c>
      <c r="J368" s="17">
        <v>0.2093</v>
      </c>
      <c r="K368" s="667"/>
    </row>
    <row r="369" spans="1:11" ht="12.75">
      <c r="A369" s="28"/>
      <c r="B369" s="18" t="s">
        <v>205</v>
      </c>
      <c r="C369" s="18"/>
      <c r="D369" s="35" t="s">
        <v>204</v>
      </c>
      <c r="E369" s="18"/>
      <c r="F369" s="18"/>
      <c r="G369" s="18"/>
      <c r="H369" s="292">
        <f>SUM(H370:H427)</f>
        <v>47996.350000000006</v>
      </c>
      <c r="I369" s="292">
        <f>SUM(I370:I427)</f>
        <v>3275.92</v>
      </c>
      <c r="J369" s="292">
        <f>SUM(J370:J427)</f>
        <v>7498</v>
      </c>
      <c r="K369" s="292">
        <f>SUM(K370:K427)</f>
        <v>58770.270000000004</v>
      </c>
    </row>
    <row r="370" spans="1:11" ht="12.75">
      <c r="A370" s="28"/>
      <c r="B370" s="18" t="s">
        <v>206</v>
      </c>
      <c r="C370" s="18"/>
      <c r="D370" s="35" t="s">
        <v>150</v>
      </c>
      <c r="E370" s="18"/>
      <c r="F370" s="18"/>
      <c r="G370" s="18"/>
      <c r="H370" s="18"/>
      <c r="I370" s="18"/>
      <c r="J370" s="18"/>
      <c r="K370" s="18"/>
    </row>
    <row r="371" spans="1:11" ht="12.75">
      <c r="A371" s="28"/>
      <c r="B371" s="300" t="s">
        <v>207</v>
      </c>
      <c r="C371" s="300"/>
      <c r="D371" s="301" t="s">
        <v>151</v>
      </c>
      <c r="E371" s="136"/>
      <c r="F371" s="529"/>
      <c r="G371" s="126"/>
      <c r="H371" s="126"/>
      <c r="I371" s="126"/>
      <c r="J371" s="126"/>
      <c r="K371" s="132"/>
    </row>
    <row r="372" spans="1:11" ht="38.25">
      <c r="A372" s="28"/>
      <c r="B372" s="19" t="s">
        <v>508</v>
      </c>
      <c r="C372" s="120" t="s">
        <v>596</v>
      </c>
      <c r="D372" s="94" t="s">
        <v>1326</v>
      </c>
      <c r="E372" s="111">
        <v>60</v>
      </c>
      <c r="F372" s="107" t="s">
        <v>19</v>
      </c>
      <c r="G372" s="23">
        <v>46.88</v>
      </c>
      <c r="H372" s="23">
        <f>TRUNC(E372*G372,2)</f>
        <v>2812.8</v>
      </c>
      <c r="I372" s="23"/>
      <c r="J372" s="23">
        <f>TRUNC(H372*$J$14)</f>
        <v>588</v>
      </c>
      <c r="K372" s="24">
        <f>TRUNC(SUM(H372:J372),2)</f>
        <v>3400.8</v>
      </c>
    </row>
    <row r="373" spans="1:11" ht="38.25">
      <c r="A373" s="28"/>
      <c r="B373" s="19" t="s">
        <v>509</v>
      </c>
      <c r="C373" s="120" t="s">
        <v>1332</v>
      </c>
      <c r="D373" s="94" t="s">
        <v>1327</v>
      </c>
      <c r="E373" s="111">
        <v>60</v>
      </c>
      <c r="F373" s="107" t="s">
        <v>19</v>
      </c>
      <c r="G373" s="23">
        <v>7.23</v>
      </c>
      <c r="H373" s="23">
        <f>TRUNC(E373*G373,2)</f>
        <v>433.8</v>
      </c>
      <c r="I373" s="23">
        <f>TRUNC(H373*$I$10,2)</f>
        <v>116.84</v>
      </c>
      <c r="J373" s="23"/>
      <c r="K373" s="24">
        <f>TRUNC(SUM(H373:I373),2)</f>
        <v>550.64</v>
      </c>
    </row>
    <row r="374" spans="1:11" ht="38.25">
      <c r="A374" s="28"/>
      <c r="B374" s="19" t="s">
        <v>945</v>
      </c>
      <c r="C374" s="120" t="s">
        <v>514</v>
      </c>
      <c r="D374" s="507" t="s">
        <v>645</v>
      </c>
      <c r="E374" s="111">
        <v>6</v>
      </c>
      <c r="F374" s="107" t="s">
        <v>19</v>
      </c>
      <c r="G374" s="23">
        <v>71.23945376</v>
      </c>
      <c r="H374" s="23">
        <f>TRUNC(E374*G374,2)</f>
        <v>427.43</v>
      </c>
      <c r="I374" s="23">
        <f>TRUNC(H374*$I$10,2)</f>
        <v>115.12</v>
      </c>
      <c r="J374" s="23"/>
      <c r="K374" s="24">
        <f>TRUNC(SUM(H374:I374),2)</f>
        <v>542.55</v>
      </c>
    </row>
    <row r="375" spans="1:11" ht="38.25">
      <c r="A375" s="28"/>
      <c r="B375" s="19" t="s">
        <v>1325</v>
      </c>
      <c r="C375" s="120" t="s">
        <v>946</v>
      </c>
      <c r="D375" s="507" t="s">
        <v>944</v>
      </c>
      <c r="E375" s="111">
        <v>6</v>
      </c>
      <c r="F375" s="107" t="s">
        <v>19</v>
      </c>
      <c r="G375" s="23">
        <v>20.82490208</v>
      </c>
      <c r="H375" s="23">
        <f>TRUNC(E375*G375,2)</f>
        <v>124.94</v>
      </c>
      <c r="I375" s="23">
        <f>TRUNC(H375*$I$10,2)</f>
        <v>33.65</v>
      </c>
      <c r="J375" s="23"/>
      <c r="K375" s="24">
        <f>TRUNC(SUM(H375:I375),2)</f>
        <v>158.59</v>
      </c>
    </row>
    <row r="376" spans="1:11" ht="12.75">
      <c r="A376" s="28"/>
      <c r="B376" s="19"/>
      <c r="C376" s="51"/>
      <c r="D376" s="94"/>
      <c r="E376" s="21"/>
      <c r="F376" s="21"/>
      <c r="G376" s="23"/>
      <c r="H376" s="23"/>
      <c r="I376" s="23"/>
      <c r="J376" s="23"/>
      <c r="K376" s="23"/>
    </row>
    <row r="377" spans="1:11" ht="12.75">
      <c r="A377" s="28"/>
      <c r="B377" s="526" t="s">
        <v>208</v>
      </c>
      <c r="C377" s="527"/>
      <c r="D377" s="528" t="s">
        <v>152</v>
      </c>
      <c r="E377" s="519"/>
      <c r="F377" s="519" t="s">
        <v>3</v>
      </c>
      <c r="G377" s="511"/>
      <c r="H377" s="511"/>
      <c r="I377" s="511"/>
      <c r="J377" s="511"/>
      <c r="K377" s="511"/>
    </row>
    <row r="378" spans="1:11" ht="12.75">
      <c r="A378" s="28"/>
      <c r="B378" s="19" t="s">
        <v>1151</v>
      </c>
      <c r="C378" s="120" t="s">
        <v>561</v>
      </c>
      <c r="D378" s="94" t="s">
        <v>1204</v>
      </c>
      <c r="E378" s="21">
        <v>2</v>
      </c>
      <c r="F378" s="110" t="s">
        <v>3</v>
      </c>
      <c r="G378" s="23">
        <v>172.6</v>
      </c>
      <c r="H378" s="23">
        <f>TRUNC(E378*G378,2)</f>
        <v>345.2</v>
      </c>
      <c r="I378" s="23">
        <f>TRUNC(H378*$I$10,2)</f>
        <v>92.97</v>
      </c>
      <c r="J378" s="23"/>
      <c r="K378" s="24">
        <f>TRUNC(SUM(H378:I378),2)</f>
        <v>438.17</v>
      </c>
    </row>
    <row r="379" spans="1:11" ht="12.75">
      <c r="A379" s="28"/>
      <c r="B379" s="19" t="s">
        <v>1152</v>
      </c>
      <c r="C379" s="120" t="s">
        <v>1163</v>
      </c>
      <c r="D379" s="94" t="s">
        <v>1205</v>
      </c>
      <c r="E379" s="21">
        <v>11</v>
      </c>
      <c r="F379" s="110" t="s">
        <v>3</v>
      </c>
      <c r="G379" s="23">
        <v>108.59</v>
      </c>
      <c r="H379" s="23">
        <f>TRUNC(E379*G379,2)</f>
        <v>1194.49</v>
      </c>
      <c r="I379" s="23">
        <f>TRUNC(H379*$I$10,2)</f>
        <v>321.73</v>
      </c>
      <c r="J379" s="23"/>
      <c r="K379" s="24">
        <f>TRUNC(SUM(H379:I379),2)</f>
        <v>1516.22</v>
      </c>
    </row>
    <row r="380" spans="1:11" ht="12.75">
      <c r="A380" s="28"/>
      <c r="B380" s="19" t="s">
        <v>1153</v>
      </c>
      <c r="C380" s="120" t="s">
        <v>1159</v>
      </c>
      <c r="D380" s="106" t="s">
        <v>1206</v>
      </c>
      <c r="E380" s="21">
        <v>2</v>
      </c>
      <c r="F380" s="110" t="s">
        <v>3</v>
      </c>
      <c r="G380" s="23">
        <v>37.2</v>
      </c>
      <c r="H380" s="23">
        <f>TRUNC(E380*G380,2)</f>
        <v>74.4</v>
      </c>
      <c r="I380" s="23">
        <f>TRUNC(H380*$I$10,2)</f>
        <v>20.03</v>
      </c>
      <c r="J380" s="23"/>
      <c r="K380" s="24">
        <f>TRUNC(SUM(H380:I380),2)</f>
        <v>94.43</v>
      </c>
    </row>
    <row r="381" spans="1:11" ht="12.75">
      <c r="A381" s="28"/>
      <c r="B381" s="19"/>
      <c r="C381" s="51"/>
      <c r="D381" s="94"/>
      <c r="E381" s="21"/>
      <c r="F381" s="21"/>
      <c r="G381" s="23"/>
      <c r="H381" s="23"/>
      <c r="I381" s="23"/>
      <c r="J381" s="23"/>
      <c r="K381" s="23"/>
    </row>
    <row r="382" spans="1:11" ht="12.75">
      <c r="A382" s="28"/>
      <c r="B382" s="526" t="s">
        <v>209</v>
      </c>
      <c r="C382" s="527"/>
      <c r="D382" s="528" t="s">
        <v>153</v>
      </c>
      <c r="E382" s="519"/>
      <c r="F382" s="519" t="s">
        <v>3</v>
      </c>
      <c r="G382" s="511"/>
      <c r="H382" s="511"/>
      <c r="I382" s="511"/>
      <c r="J382" s="511"/>
      <c r="K382" s="511"/>
    </row>
    <row r="383" spans="1:11" ht="38.25">
      <c r="A383" s="28"/>
      <c r="B383" s="19" t="s">
        <v>1154</v>
      </c>
      <c r="C383" s="120" t="s">
        <v>1177</v>
      </c>
      <c r="D383" s="94" t="s">
        <v>1207</v>
      </c>
      <c r="E383" s="21">
        <v>1</v>
      </c>
      <c r="F383" s="110" t="s">
        <v>3</v>
      </c>
      <c r="G383" s="23">
        <v>130.72068816</v>
      </c>
      <c r="H383" s="23">
        <f>TRUNC(E383*G383,2)</f>
        <v>130.72</v>
      </c>
      <c r="I383" s="23">
        <f>TRUNC(H383*$I$10,2)</f>
        <v>35.2</v>
      </c>
      <c r="J383" s="23"/>
      <c r="K383" s="24">
        <f>TRUNC(SUM(H383:I383),2)</f>
        <v>165.92</v>
      </c>
    </row>
    <row r="384" spans="1:11" ht="38.25">
      <c r="A384" s="28"/>
      <c r="B384" s="19" t="s">
        <v>1158</v>
      </c>
      <c r="C384" s="120" t="s">
        <v>1176</v>
      </c>
      <c r="D384" s="94" t="s">
        <v>1175</v>
      </c>
      <c r="E384" s="21">
        <v>5</v>
      </c>
      <c r="F384" s="110" t="s">
        <v>3</v>
      </c>
      <c r="G384" s="23">
        <v>104.59898</v>
      </c>
      <c r="H384" s="23">
        <f>TRUNC(E384*G384,2)</f>
        <v>522.99</v>
      </c>
      <c r="I384" s="23">
        <f>TRUNC(H384*$I$10,2)</f>
        <v>140.86</v>
      </c>
      <c r="J384" s="23"/>
      <c r="K384" s="24">
        <f>TRUNC(SUM(H384:I384),2)</f>
        <v>663.85</v>
      </c>
    </row>
    <row r="385" spans="1:11" ht="12.75">
      <c r="A385" s="28"/>
      <c r="B385" s="19"/>
      <c r="C385" s="51"/>
      <c r="D385" s="94"/>
      <c r="E385" s="21"/>
      <c r="F385" s="21"/>
      <c r="G385" s="23"/>
      <c r="H385" s="23"/>
      <c r="I385" s="23"/>
      <c r="J385" s="23"/>
      <c r="K385" s="23"/>
    </row>
    <row r="386" spans="1:11" ht="12.75">
      <c r="A386" s="28"/>
      <c r="B386" s="526" t="s">
        <v>210</v>
      </c>
      <c r="C386" s="527"/>
      <c r="D386" s="528" t="s">
        <v>155</v>
      </c>
      <c r="E386" s="519"/>
      <c r="F386" s="519" t="s">
        <v>3</v>
      </c>
      <c r="G386" s="511"/>
      <c r="H386" s="511"/>
      <c r="I386" s="511"/>
      <c r="J386" s="511"/>
      <c r="K386" s="511"/>
    </row>
    <row r="387" spans="1:11" ht="12.75">
      <c r="A387" s="28"/>
      <c r="B387" s="19" t="s">
        <v>1155</v>
      </c>
      <c r="C387" s="120" t="s">
        <v>1185</v>
      </c>
      <c r="D387" s="350" t="s">
        <v>1197</v>
      </c>
      <c r="E387" s="21">
        <v>2</v>
      </c>
      <c r="F387" s="110" t="s">
        <v>3</v>
      </c>
      <c r="G387" s="23">
        <v>43.5</v>
      </c>
      <c r="H387" s="23">
        <f>TRUNC(E387*G387,2)</f>
        <v>87</v>
      </c>
      <c r="I387" s="23">
        <f>TRUNC(H387*$I$10,2)</f>
        <v>23.43</v>
      </c>
      <c r="J387" s="23"/>
      <c r="K387" s="24">
        <f>TRUNC(SUM(H387:I387),2)</f>
        <v>110.43</v>
      </c>
    </row>
    <row r="388" spans="1:11" ht="12.75">
      <c r="A388" s="28"/>
      <c r="B388" s="19" t="s">
        <v>1156</v>
      </c>
      <c r="C388" s="120" t="s">
        <v>1186</v>
      </c>
      <c r="D388" s="94" t="s">
        <v>1208</v>
      </c>
      <c r="E388" s="21">
        <v>1</v>
      </c>
      <c r="F388" s="110" t="s">
        <v>3</v>
      </c>
      <c r="G388" s="23">
        <v>33.43</v>
      </c>
      <c r="H388" s="23">
        <f>TRUNC(E388*G388,2)</f>
        <v>33.43</v>
      </c>
      <c r="I388" s="23">
        <f>TRUNC(H388*$I$10,2)</f>
        <v>9</v>
      </c>
      <c r="J388" s="23"/>
      <c r="K388" s="24">
        <f>TRUNC(SUM(H388:I388),2)</f>
        <v>42.43</v>
      </c>
    </row>
    <row r="389" spans="1:11" ht="12.75">
      <c r="A389" s="28"/>
      <c r="B389" s="19" t="s">
        <v>1157</v>
      </c>
      <c r="C389" s="120" t="s">
        <v>1187</v>
      </c>
      <c r="D389" s="94" t="s">
        <v>1209</v>
      </c>
      <c r="E389" s="21">
        <v>1</v>
      </c>
      <c r="F389" s="110" t="s">
        <v>3</v>
      </c>
      <c r="G389" s="23">
        <v>16.4</v>
      </c>
      <c r="H389" s="23">
        <f>TRUNC(E389*G389,2)</f>
        <v>16.4</v>
      </c>
      <c r="I389" s="23">
        <f>TRUNC(H389*$I$10,2)</f>
        <v>4.41</v>
      </c>
      <c r="J389" s="23"/>
      <c r="K389" s="24">
        <f>TRUNC(SUM(H389:I389),2)</f>
        <v>20.81</v>
      </c>
    </row>
    <row r="390" spans="1:11" ht="12.75">
      <c r="A390" s="28"/>
      <c r="B390" s="19"/>
      <c r="C390" s="51"/>
      <c r="D390" s="94"/>
      <c r="E390" s="21"/>
      <c r="F390" s="21"/>
      <c r="G390" s="23"/>
      <c r="H390" s="23"/>
      <c r="I390" s="23"/>
      <c r="J390" s="23"/>
      <c r="K390" s="23"/>
    </row>
    <row r="391" spans="1:11" ht="12.75">
      <c r="A391" s="28"/>
      <c r="B391" s="526" t="s">
        <v>1100</v>
      </c>
      <c r="C391" s="527"/>
      <c r="D391" s="528" t="s">
        <v>162</v>
      </c>
      <c r="E391" s="519"/>
      <c r="F391" s="519" t="s">
        <v>3</v>
      </c>
      <c r="G391" s="511"/>
      <c r="H391" s="511"/>
      <c r="I391" s="511"/>
      <c r="J391" s="511"/>
      <c r="K391" s="511"/>
    </row>
    <row r="392" spans="1:11" ht="12.75">
      <c r="A392" s="28"/>
      <c r="B392" s="19" t="s">
        <v>1102</v>
      </c>
      <c r="C392" s="120" t="s">
        <v>1188</v>
      </c>
      <c r="D392" s="94" t="s">
        <v>1214</v>
      </c>
      <c r="E392" s="21">
        <v>1</v>
      </c>
      <c r="F392" s="110" t="s">
        <v>3</v>
      </c>
      <c r="G392" s="23">
        <v>147.01</v>
      </c>
      <c r="H392" s="23">
        <f>TRUNC(E392*G392,2)</f>
        <v>147.01</v>
      </c>
      <c r="I392" s="23">
        <f>TRUNC(H392*$I$10,2)</f>
        <v>39.59</v>
      </c>
      <c r="J392" s="23"/>
      <c r="K392" s="24">
        <f>TRUNC(SUM(H392:I392),2)</f>
        <v>186.6</v>
      </c>
    </row>
    <row r="393" spans="1:11" ht="12.75">
      <c r="A393" s="28"/>
      <c r="B393" s="19"/>
      <c r="C393" s="51"/>
      <c r="D393" s="94"/>
      <c r="E393" s="21"/>
      <c r="F393" s="21"/>
      <c r="G393" s="23"/>
      <c r="H393" s="23"/>
      <c r="I393" s="23"/>
      <c r="J393" s="23"/>
      <c r="K393" s="23"/>
    </row>
    <row r="394" spans="1:11" ht="12.75">
      <c r="A394" s="28"/>
      <c r="B394" s="526" t="s">
        <v>1149</v>
      </c>
      <c r="C394" s="527"/>
      <c r="D394" s="528" t="s">
        <v>1101</v>
      </c>
      <c r="E394" s="519"/>
      <c r="F394" s="519"/>
      <c r="G394" s="511"/>
      <c r="H394" s="511"/>
      <c r="I394" s="511"/>
      <c r="J394" s="511"/>
      <c r="K394" s="511"/>
    </row>
    <row r="395" spans="1:11" ht="25.5">
      <c r="A395" s="28"/>
      <c r="B395" s="19" t="s">
        <v>1150</v>
      </c>
      <c r="C395" s="120" t="s">
        <v>734</v>
      </c>
      <c r="D395" s="94" t="s">
        <v>1215</v>
      </c>
      <c r="E395" s="21">
        <v>8.31</v>
      </c>
      <c r="F395" s="21" t="s">
        <v>39</v>
      </c>
      <c r="G395" s="23">
        <v>29.11518</v>
      </c>
      <c r="H395" s="23">
        <f>TRUNC(E395*G395,2)</f>
        <v>241.94</v>
      </c>
      <c r="I395" s="23">
        <f>TRUNC(H395*$I$10,2)</f>
        <v>65.16</v>
      </c>
      <c r="J395" s="23"/>
      <c r="K395" s="24">
        <f>TRUNC(SUM(H395:I395),2)</f>
        <v>307.1</v>
      </c>
    </row>
    <row r="396" spans="1:11" ht="25.5">
      <c r="A396" s="28"/>
      <c r="B396" s="526" t="s">
        <v>1168</v>
      </c>
      <c r="C396" s="527"/>
      <c r="D396" s="528" t="s">
        <v>1167</v>
      </c>
      <c r="E396" s="519"/>
      <c r="F396" s="519"/>
      <c r="G396" s="511"/>
      <c r="H396" s="511"/>
      <c r="I396" s="511"/>
      <c r="J396" s="511"/>
      <c r="K396" s="511"/>
    </row>
    <row r="397" spans="1:11" ht="12.75">
      <c r="A397" s="28"/>
      <c r="B397" s="19" t="s">
        <v>1170</v>
      </c>
      <c r="C397" s="120" t="s">
        <v>1169</v>
      </c>
      <c r="D397" s="94" t="s">
        <v>1216</v>
      </c>
      <c r="E397" s="21">
        <v>5.33</v>
      </c>
      <c r="F397" s="21" t="s">
        <v>39</v>
      </c>
      <c r="G397" s="23">
        <v>7.05665696</v>
      </c>
      <c r="H397" s="23">
        <f>TRUNC(E397*G397,2)</f>
        <v>37.61</v>
      </c>
      <c r="I397" s="23">
        <f>TRUNC(H397*$I$10,2)</f>
        <v>10.13</v>
      </c>
      <c r="J397" s="23"/>
      <c r="K397" s="24">
        <f>TRUNC(SUM(H397:I397),2)</f>
        <v>47.74</v>
      </c>
    </row>
    <row r="398" spans="1:11" ht="12.75">
      <c r="A398" s="28"/>
      <c r="B398" s="19"/>
      <c r="C398" s="51"/>
      <c r="D398" s="94"/>
      <c r="E398" s="21"/>
      <c r="F398" s="21"/>
      <c r="G398" s="23"/>
      <c r="H398" s="23"/>
      <c r="I398" s="23"/>
      <c r="J398" s="23"/>
      <c r="K398" s="23"/>
    </row>
    <row r="399" spans="1:11" ht="12.75">
      <c r="A399" s="28"/>
      <c r="B399" s="19"/>
      <c r="C399" s="51"/>
      <c r="D399" s="94"/>
      <c r="E399" s="21"/>
      <c r="F399" s="21"/>
      <c r="G399" s="23"/>
      <c r="H399" s="23"/>
      <c r="I399" s="23"/>
      <c r="J399" s="23"/>
      <c r="K399" s="23"/>
    </row>
    <row r="400" spans="1:11" ht="12.75">
      <c r="A400" s="28"/>
      <c r="B400" s="300" t="s">
        <v>211</v>
      </c>
      <c r="C400" s="300"/>
      <c r="D400" s="301" t="s">
        <v>217</v>
      </c>
      <c r="E400" s="136"/>
      <c r="F400" s="143"/>
      <c r="G400" s="126"/>
      <c r="H400" s="126"/>
      <c r="I400" s="126"/>
      <c r="J400" s="126"/>
      <c r="K400" s="126"/>
    </row>
    <row r="401" spans="1:11" ht="12.75">
      <c r="A401" s="28"/>
      <c r="B401" s="19" t="s">
        <v>510</v>
      </c>
      <c r="C401" s="22" t="s">
        <v>596</v>
      </c>
      <c r="D401" s="507" t="s">
        <v>511</v>
      </c>
      <c r="E401" s="111">
        <v>1</v>
      </c>
      <c r="F401" s="107" t="s">
        <v>3</v>
      </c>
      <c r="G401" s="23">
        <v>899.88</v>
      </c>
      <c r="H401" s="23">
        <f>TRUNC(E401*G401,2)</f>
        <v>899.88</v>
      </c>
      <c r="I401" s="23">
        <f>TRUNC(H401*$I$10,2)</f>
        <v>242.38</v>
      </c>
      <c r="J401" s="23"/>
      <c r="K401" s="24">
        <f>TRUNC(SUM(H401:I401),2)</f>
        <v>1142.26</v>
      </c>
    </row>
    <row r="402" spans="1:11" ht="12.75">
      <c r="A402" s="28"/>
      <c r="B402" s="19"/>
      <c r="C402" s="51"/>
      <c r="D402" s="94"/>
      <c r="E402" s="21"/>
      <c r="F402" s="21"/>
      <c r="G402" s="23"/>
      <c r="H402" s="23"/>
      <c r="I402" s="23"/>
      <c r="J402" s="23"/>
      <c r="K402" s="23"/>
    </row>
    <row r="403" spans="1:11" ht="12.75">
      <c r="A403" s="28"/>
      <c r="B403" s="300" t="s">
        <v>212</v>
      </c>
      <c r="C403" s="300"/>
      <c r="D403" s="301" t="s">
        <v>218</v>
      </c>
      <c r="E403" s="136"/>
      <c r="F403" s="143"/>
      <c r="G403" s="126"/>
      <c r="H403" s="126"/>
      <c r="I403" s="126"/>
      <c r="J403" s="126"/>
      <c r="K403" s="126"/>
    </row>
    <row r="404" spans="1:11" ht="38.25">
      <c r="A404" s="28"/>
      <c r="B404" s="19" t="s">
        <v>512</v>
      </c>
      <c r="C404" s="22" t="s">
        <v>515</v>
      </c>
      <c r="D404" s="507" t="s">
        <v>738</v>
      </c>
      <c r="E404" s="111">
        <v>2</v>
      </c>
      <c r="F404" s="107" t="s">
        <v>3</v>
      </c>
      <c r="G404" s="23">
        <v>676.12780672</v>
      </c>
      <c r="H404" s="23">
        <f>TRUNC(E404*G404,2)</f>
        <v>1352.25</v>
      </c>
      <c r="I404" s="23">
        <f>TRUNC(H404*$I$10,2)</f>
        <v>364.22</v>
      </c>
      <c r="J404" s="23"/>
      <c r="K404" s="24">
        <f>TRUNC(SUM(H404:I404),2)</f>
        <v>1716.47</v>
      </c>
    </row>
    <row r="405" spans="1:11" ht="12.75">
      <c r="A405" s="28"/>
      <c r="B405" s="19"/>
      <c r="C405" s="51"/>
      <c r="D405" s="94"/>
      <c r="E405" s="21"/>
      <c r="F405" s="21"/>
      <c r="G405" s="23"/>
      <c r="H405" s="23"/>
      <c r="I405" s="23"/>
      <c r="J405" s="23"/>
      <c r="K405" s="23"/>
    </row>
    <row r="406" spans="1:11" ht="12.75">
      <c r="A406" s="28"/>
      <c r="B406" s="300" t="s">
        <v>213</v>
      </c>
      <c r="C406" s="300" t="s">
        <v>739</v>
      </c>
      <c r="D406" s="301" t="s">
        <v>219</v>
      </c>
      <c r="E406" s="516"/>
      <c r="F406" s="143" t="s">
        <v>3</v>
      </c>
      <c r="G406" s="126">
        <v>190.38</v>
      </c>
      <c r="H406" s="126"/>
      <c r="I406" s="126"/>
      <c r="J406" s="126"/>
      <c r="K406" s="126"/>
    </row>
    <row r="407" spans="1:11" ht="12.75">
      <c r="A407" s="28"/>
      <c r="B407" s="149"/>
      <c r="C407" s="155"/>
      <c r="D407" s="112"/>
      <c r="E407" s="146"/>
      <c r="F407" s="146"/>
      <c r="G407" s="49"/>
      <c r="H407" s="49"/>
      <c r="I407" s="49"/>
      <c r="J407" s="49"/>
      <c r="K407" s="49"/>
    </row>
    <row r="408" spans="1:11" ht="12.75">
      <c r="A408" s="28"/>
      <c r="B408" s="136" t="s">
        <v>214</v>
      </c>
      <c r="C408" s="136"/>
      <c r="D408" s="137" t="s">
        <v>220</v>
      </c>
      <c r="E408" s="136"/>
      <c r="F408" s="143"/>
      <c r="G408" s="126"/>
      <c r="H408" s="126"/>
      <c r="I408" s="126"/>
      <c r="J408" s="126"/>
      <c r="K408" s="126"/>
    </row>
    <row r="409" spans="1:11" ht="12.75">
      <c r="A409" s="28"/>
      <c r="B409" s="19" t="s">
        <v>249</v>
      </c>
      <c r="C409" s="22" t="s">
        <v>948</v>
      </c>
      <c r="D409" s="507" t="s">
        <v>949</v>
      </c>
      <c r="E409" s="111"/>
      <c r="F409" s="107" t="s">
        <v>3</v>
      </c>
      <c r="G409" s="23">
        <v>474.7715352</v>
      </c>
      <c r="H409" s="23">
        <f>TRUNC(E409*G409,2)</f>
        <v>0</v>
      </c>
      <c r="I409" s="23">
        <f>TRUNC(H409*$I$10,2)</f>
        <v>0</v>
      </c>
      <c r="J409" s="23"/>
      <c r="K409" s="24">
        <f>TRUNC(SUM(H409:I409),2)</f>
        <v>0</v>
      </c>
    </row>
    <row r="410" spans="1:11" s="474" customFormat="1" ht="12.75">
      <c r="A410" s="377"/>
      <c r="B410" s="19" t="s">
        <v>249</v>
      </c>
      <c r="C410" s="120" t="s">
        <v>387</v>
      </c>
      <c r="D410" s="94" t="s">
        <v>1219</v>
      </c>
      <c r="E410" s="111">
        <v>8</v>
      </c>
      <c r="F410" s="107" t="s">
        <v>3</v>
      </c>
      <c r="G410" s="23">
        <v>150.30334256</v>
      </c>
      <c r="H410" s="23">
        <f>TRUNC(E410*G410,2)</f>
        <v>1202.42</v>
      </c>
      <c r="I410" s="23">
        <f>TRUNC(H410*$I$10,2)</f>
        <v>323.87</v>
      </c>
      <c r="J410" s="23"/>
      <c r="K410" s="24">
        <f>TRUNC(SUM(H410:I410),2)</f>
        <v>1526.29</v>
      </c>
    </row>
    <row r="411" spans="1:11" ht="12.75">
      <c r="A411" s="28"/>
      <c r="B411" s="19" t="s">
        <v>250</v>
      </c>
      <c r="C411" s="22" t="s">
        <v>651</v>
      </c>
      <c r="D411" s="106" t="s">
        <v>652</v>
      </c>
      <c r="E411" s="111">
        <v>13</v>
      </c>
      <c r="F411" s="107" t="s">
        <v>3</v>
      </c>
      <c r="G411" s="23">
        <v>169.71346255999998</v>
      </c>
      <c r="H411" s="23">
        <f>TRUNC(E411*G411,2)</f>
        <v>2206.27</v>
      </c>
      <c r="I411" s="23">
        <f>TRUNC(H411*$I$10,2)</f>
        <v>594.25</v>
      </c>
      <c r="J411" s="23"/>
      <c r="K411" s="24">
        <f>TRUNC(SUM(H411:I411),2)</f>
        <v>2800.52</v>
      </c>
    </row>
    <row r="412" spans="1:11" ht="12.75">
      <c r="A412" s="28"/>
      <c r="B412" s="19"/>
      <c r="C412" s="51"/>
      <c r="D412" s="94"/>
      <c r="E412" s="21"/>
      <c r="F412" s="31"/>
      <c r="G412" s="23"/>
      <c r="H412" s="23"/>
      <c r="I412" s="23"/>
      <c r="J412" s="23"/>
      <c r="K412" s="23"/>
    </row>
    <row r="413" spans="1:11" ht="12.75">
      <c r="A413" s="28"/>
      <c r="B413" s="136" t="s">
        <v>215</v>
      </c>
      <c r="C413" s="136"/>
      <c r="D413" s="137" t="s">
        <v>161</v>
      </c>
      <c r="E413" s="136"/>
      <c r="F413" s="143"/>
      <c r="G413" s="126"/>
      <c r="H413" s="126"/>
      <c r="I413" s="126"/>
      <c r="J413" s="126"/>
      <c r="K413" s="126"/>
    </row>
    <row r="414" spans="1:11" s="474" customFormat="1" ht="51">
      <c r="A414" s="377"/>
      <c r="B414" s="19" t="s">
        <v>513</v>
      </c>
      <c r="C414" s="22" t="s">
        <v>561</v>
      </c>
      <c r="D414" s="94" t="s">
        <v>1309</v>
      </c>
      <c r="E414" s="111">
        <v>1</v>
      </c>
      <c r="F414" s="107" t="s">
        <v>3</v>
      </c>
      <c r="G414" s="23">
        <v>6714.98</v>
      </c>
      <c r="H414" s="23">
        <f>TRUNC(E414*G414,2)</f>
        <v>6714.98</v>
      </c>
      <c r="I414" s="23"/>
      <c r="J414" s="23">
        <f>TRUNC(H414*$J$14)</f>
        <v>1405</v>
      </c>
      <c r="K414" s="24">
        <f>TRUNC(SUM(H414:J414),2)</f>
        <v>8119.98</v>
      </c>
    </row>
    <row r="415" spans="1:11" s="496" customFormat="1" ht="38.25">
      <c r="A415" s="377"/>
      <c r="B415" s="19" t="s">
        <v>1306</v>
      </c>
      <c r="C415" s="22" t="s">
        <v>1163</v>
      </c>
      <c r="D415" s="94" t="s">
        <v>1310</v>
      </c>
      <c r="E415" s="111">
        <v>1</v>
      </c>
      <c r="F415" s="107" t="s">
        <v>3</v>
      </c>
      <c r="G415" s="23">
        <v>44.36</v>
      </c>
      <c r="H415" s="23">
        <f>TRUNC(E415*G415,2)</f>
        <v>44.36</v>
      </c>
      <c r="I415" s="23">
        <f>TRUNC(H415*$I$10,2)</f>
        <v>11.94</v>
      </c>
      <c r="J415" s="23"/>
      <c r="K415" s="24">
        <f>TRUNC(SUM(H415:I415),2)</f>
        <v>56.3</v>
      </c>
    </row>
    <row r="416" spans="1:11" ht="12.75">
      <c r="A416" s="28"/>
      <c r="B416" s="19"/>
      <c r="C416" s="51"/>
      <c r="D416" s="99"/>
      <c r="E416" s="111"/>
      <c r="F416" s="21"/>
      <c r="G416" s="23"/>
      <c r="H416" s="23"/>
      <c r="I416" s="23"/>
      <c r="J416" s="23"/>
      <c r="K416" s="23"/>
    </row>
    <row r="417" spans="1:11" ht="12.75">
      <c r="A417" s="28"/>
      <c r="B417" s="136" t="s">
        <v>649</v>
      </c>
      <c r="C417" s="136"/>
      <c r="D417" s="137" t="s">
        <v>650</v>
      </c>
      <c r="E417" s="136"/>
      <c r="F417" s="143"/>
      <c r="G417" s="126"/>
      <c r="H417" s="126"/>
      <c r="I417" s="126"/>
      <c r="J417" s="126"/>
      <c r="K417" s="126"/>
    </row>
    <row r="418" spans="1:11" s="474" customFormat="1" ht="12.75">
      <c r="A418" s="377"/>
      <c r="B418" s="19" t="s">
        <v>654</v>
      </c>
      <c r="C418" s="22" t="s">
        <v>685</v>
      </c>
      <c r="D418" s="507" t="s">
        <v>653</v>
      </c>
      <c r="E418" s="111">
        <v>18</v>
      </c>
      <c r="F418" s="107" t="s">
        <v>3</v>
      </c>
      <c r="G418" s="23">
        <v>32.73</v>
      </c>
      <c r="H418" s="23">
        <f>TRUNC(E418*G418,2)</f>
        <v>589.14</v>
      </c>
      <c r="I418" s="23">
        <f>TRUNC(H418*$I$10,2)</f>
        <v>158.68</v>
      </c>
      <c r="J418" s="23"/>
      <c r="K418" s="24">
        <f>TRUNC(SUM(H418:I418),2)</f>
        <v>747.82</v>
      </c>
    </row>
    <row r="419" spans="1:11" s="496" customFormat="1" ht="12.75">
      <c r="A419" s="377"/>
      <c r="B419" s="19" t="s">
        <v>1099</v>
      </c>
      <c r="C419" s="22" t="s">
        <v>1105</v>
      </c>
      <c r="D419" s="94" t="s">
        <v>1098</v>
      </c>
      <c r="E419" s="111">
        <v>3</v>
      </c>
      <c r="F419" s="107" t="s">
        <v>3</v>
      </c>
      <c r="G419" s="23">
        <v>5.61</v>
      </c>
      <c r="H419" s="23">
        <f>TRUNC(E419*G419,2)</f>
        <v>16.83</v>
      </c>
      <c r="I419" s="23">
        <f>TRUNC(H419*$I$10,2)</f>
        <v>4.53</v>
      </c>
      <c r="J419" s="23"/>
      <c r="K419" s="24">
        <f>TRUNC(SUM(H419:I419),2)</f>
        <v>21.36</v>
      </c>
    </row>
    <row r="420" spans="1:11" ht="12.75">
      <c r="A420" s="28"/>
      <c r="B420" s="19"/>
      <c r="C420" s="22"/>
      <c r="D420" s="58"/>
      <c r="E420" s="111"/>
      <c r="F420" s="21"/>
      <c r="G420" s="23"/>
      <c r="H420" s="23"/>
      <c r="I420" s="23"/>
      <c r="J420" s="23"/>
      <c r="K420" s="23"/>
    </row>
    <row r="421" spans="1:11" ht="12.75">
      <c r="A421" s="28"/>
      <c r="B421" s="141" t="s">
        <v>740</v>
      </c>
      <c r="C421" s="141"/>
      <c r="D421" s="567" t="s">
        <v>1171</v>
      </c>
      <c r="E421" s="141"/>
      <c r="F421" s="143"/>
      <c r="G421" s="126"/>
      <c r="H421" s="126"/>
      <c r="I421" s="126"/>
      <c r="J421" s="126"/>
      <c r="K421" s="132"/>
    </row>
    <row r="422" spans="1:11" ht="12.75">
      <c r="A422" s="28"/>
      <c r="B422" s="19" t="s">
        <v>741</v>
      </c>
      <c r="C422" s="110" t="s">
        <v>803</v>
      </c>
      <c r="D422" s="105" t="s">
        <v>804</v>
      </c>
      <c r="E422" s="21">
        <v>10.8</v>
      </c>
      <c r="F422" s="21" t="s">
        <v>40</v>
      </c>
      <c r="G422" s="23">
        <v>48.86174208</v>
      </c>
      <c r="H422" s="23">
        <f>TRUNC(E422*G422,2)</f>
        <v>527.7</v>
      </c>
      <c r="I422" s="23">
        <f>TRUNC(H422*$I$10,2)</f>
        <v>142.13</v>
      </c>
      <c r="J422" s="23"/>
      <c r="K422" s="24">
        <f>TRUNC(SUM(H422:J422),2)</f>
        <v>669.83</v>
      </c>
    </row>
    <row r="423" spans="1:11" ht="12.75">
      <c r="A423" s="28"/>
      <c r="B423" s="19" t="s">
        <v>1172</v>
      </c>
      <c r="C423" s="110" t="s">
        <v>935</v>
      </c>
      <c r="D423" s="350" t="s">
        <v>934</v>
      </c>
      <c r="E423" s="21">
        <v>10.7</v>
      </c>
      <c r="F423" s="21" t="s">
        <v>40</v>
      </c>
      <c r="G423" s="23">
        <v>29.624156480000003</v>
      </c>
      <c r="H423" s="23">
        <f>TRUNC(E423*G423,2)</f>
        <v>316.97</v>
      </c>
      <c r="I423" s="23">
        <f>TRUNC(H423*$I$10,2)</f>
        <v>85.37</v>
      </c>
      <c r="J423" s="23"/>
      <c r="K423" s="24">
        <f>TRUNC(SUM(H423:J423),2)</f>
        <v>402.34</v>
      </c>
    </row>
    <row r="424" spans="1:11" ht="12.75">
      <c r="A424" s="28"/>
      <c r="B424" s="149"/>
      <c r="C424" s="100"/>
      <c r="D424" s="58"/>
      <c r="E424" s="566"/>
      <c r="F424" s="146"/>
      <c r="G424" s="49"/>
      <c r="H424" s="49"/>
      <c r="I424" s="49"/>
      <c r="J424" s="49"/>
      <c r="K424" s="49"/>
    </row>
    <row r="425" spans="1:11" ht="12.75">
      <c r="A425" s="28"/>
      <c r="B425" s="136" t="s">
        <v>1173</v>
      </c>
      <c r="C425" s="136"/>
      <c r="D425" s="137" t="s">
        <v>742</v>
      </c>
      <c r="E425" s="136"/>
      <c r="F425" s="143"/>
      <c r="G425" s="126"/>
      <c r="H425" s="126"/>
      <c r="I425" s="126"/>
      <c r="J425" s="126"/>
      <c r="K425" s="126"/>
    </row>
    <row r="426" spans="1:11" ht="12.75">
      <c r="A426" s="28"/>
      <c r="B426" s="19" t="s">
        <v>1174</v>
      </c>
      <c r="C426" s="110" t="s">
        <v>1233</v>
      </c>
      <c r="D426" s="94" t="s">
        <v>1220</v>
      </c>
      <c r="E426" s="111">
        <v>1</v>
      </c>
      <c r="F426" s="107" t="s">
        <v>3</v>
      </c>
      <c r="G426" s="23">
        <v>26305.74</v>
      </c>
      <c r="H426" s="23">
        <f>TRUNC(E426*G426,2)</f>
        <v>26305.74</v>
      </c>
      <c r="I426" s="23"/>
      <c r="J426" s="23">
        <f>TRUNC(H426*$J$368)</f>
        <v>5505</v>
      </c>
      <c r="K426" s="24">
        <f>TRUNC(SUM(H426:J426),2)</f>
        <v>31810.74</v>
      </c>
    </row>
    <row r="427" spans="1:11" ht="12.75">
      <c r="A427" s="28"/>
      <c r="B427" s="19" t="s">
        <v>1223</v>
      </c>
      <c r="C427" s="110" t="s">
        <v>1234</v>
      </c>
      <c r="D427" s="94" t="s">
        <v>1221</v>
      </c>
      <c r="E427" s="111">
        <v>1</v>
      </c>
      <c r="F427" s="107" t="s">
        <v>3</v>
      </c>
      <c r="G427" s="23">
        <v>1189.65</v>
      </c>
      <c r="H427" s="23">
        <f>TRUNC(E427*G427,2)</f>
        <v>1189.65</v>
      </c>
      <c r="I427" s="23">
        <f>TRUNC(H427*$I$10,2)</f>
        <v>320.43</v>
      </c>
      <c r="J427" s="23"/>
      <c r="K427" s="24">
        <f>TRUNC(SUM(H427:J427),2)</f>
        <v>1510.08</v>
      </c>
    </row>
    <row r="428" spans="1:11" ht="15">
      <c r="A428" s="28"/>
      <c r="B428" s="19"/>
      <c r="C428" s="51"/>
      <c r="D428"/>
      <c r="E428" s="21"/>
      <c r="F428" s="31"/>
      <c r="G428" s="23"/>
      <c r="H428" s="23"/>
      <c r="I428" s="23"/>
      <c r="J428" s="23"/>
      <c r="K428" s="23"/>
    </row>
    <row r="429" spans="1:11" ht="12.75">
      <c r="A429" s="28"/>
      <c r="B429" s="53" t="s">
        <v>238</v>
      </c>
      <c r="C429" s="673" t="s">
        <v>221</v>
      </c>
      <c r="D429" s="673"/>
      <c r="E429" s="673"/>
      <c r="F429" s="673"/>
      <c r="G429" s="673"/>
      <c r="H429" s="673"/>
      <c r="I429" s="673"/>
      <c r="J429" s="673"/>
      <c r="K429" s="673"/>
    </row>
    <row r="430" spans="1:11" ht="12.75">
      <c r="A430" s="28"/>
      <c r="B430" s="671" t="s">
        <v>29</v>
      </c>
      <c r="C430" s="666" t="s">
        <v>30</v>
      </c>
      <c r="D430" s="666" t="s">
        <v>31</v>
      </c>
      <c r="E430" s="666" t="s">
        <v>32</v>
      </c>
      <c r="F430" s="666" t="s">
        <v>33</v>
      </c>
      <c r="G430" s="666" t="s">
        <v>34</v>
      </c>
      <c r="H430" s="666" t="s">
        <v>35</v>
      </c>
      <c r="I430" s="16" t="s">
        <v>36</v>
      </c>
      <c r="J430" s="16" t="s">
        <v>439</v>
      </c>
      <c r="K430" s="666" t="s">
        <v>613</v>
      </c>
    </row>
    <row r="431" spans="1:11" ht="12.75">
      <c r="A431" s="28"/>
      <c r="B431" s="672"/>
      <c r="C431" s="667"/>
      <c r="D431" s="667"/>
      <c r="E431" s="667"/>
      <c r="F431" s="667"/>
      <c r="G431" s="667"/>
      <c r="H431" s="667"/>
      <c r="I431" s="17">
        <f>'Cálculo de BDI'!$D$27</f>
        <v>0.2693493221133738</v>
      </c>
      <c r="J431" s="17">
        <v>0.2093</v>
      </c>
      <c r="K431" s="667"/>
    </row>
    <row r="432" spans="1:11" ht="12.75">
      <c r="A432" s="28"/>
      <c r="B432" s="18" t="s">
        <v>222</v>
      </c>
      <c r="C432" s="18"/>
      <c r="D432" s="35" t="s">
        <v>223</v>
      </c>
      <c r="E432" s="18"/>
      <c r="F432" s="18"/>
      <c r="G432" s="18"/>
      <c r="H432" s="292">
        <f>SUM(H433:H433)</f>
        <v>2652.3</v>
      </c>
      <c r="I432" s="292">
        <f>SUM(I433:I433)</f>
        <v>714.39</v>
      </c>
      <c r="J432" s="292">
        <f>SUM(J433:J433)</f>
        <v>0</v>
      </c>
      <c r="K432" s="292">
        <f>SUM(K433:K433)</f>
        <v>3366.69</v>
      </c>
    </row>
    <row r="433" spans="1:11" s="474" customFormat="1" ht="12.75">
      <c r="A433" s="377"/>
      <c r="B433" s="19" t="s">
        <v>299</v>
      </c>
      <c r="C433" s="22" t="s">
        <v>1121</v>
      </c>
      <c r="D433" s="507" t="s">
        <v>646</v>
      </c>
      <c r="E433" s="111">
        <f>2947*0.5</f>
        <v>1473.5</v>
      </c>
      <c r="F433" s="107" t="s">
        <v>39</v>
      </c>
      <c r="G433" s="23">
        <v>1.8</v>
      </c>
      <c r="H433" s="23">
        <f>TRUNC(E433*G433,2)</f>
        <v>2652.3</v>
      </c>
      <c r="I433" s="23">
        <f>TRUNC(H433*$I$10,2)</f>
        <v>714.39</v>
      </c>
      <c r="J433" s="23"/>
      <c r="K433" s="24">
        <f>TRUNC(SUM(H433:I433),2)</f>
        <v>3366.69</v>
      </c>
    </row>
    <row r="434" spans="1:11" ht="12.75">
      <c r="A434" s="28"/>
      <c r="B434" s="64"/>
      <c r="C434" s="64"/>
      <c r="D434" s="64"/>
      <c r="E434" s="64"/>
      <c r="F434" s="64"/>
      <c r="G434" s="64"/>
      <c r="H434" s="23"/>
      <c r="I434" s="23"/>
      <c r="J434" s="23"/>
      <c r="K434" s="24"/>
    </row>
    <row r="435" spans="1:11" ht="12.75">
      <c r="A435" s="28"/>
      <c r="B435" s="18" t="s">
        <v>227</v>
      </c>
      <c r="C435" s="18"/>
      <c r="D435" s="35" t="s">
        <v>228</v>
      </c>
      <c r="E435" s="18"/>
      <c r="F435" s="18"/>
      <c r="G435" s="18"/>
      <c r="H435" s="292">
        <f>H436</f>
        <v>2062.9</v>
      </c>
      <c r="I435" s="292">
        <f>I436</f>
        <v>555.64</v>
      </c>
      <c r="J435" s="292">
        <f>J436</f>
        <v>0</v>
      </c>
      <c r="K435" s="292">
        <f>K436</f>
        <v>2618.54</v>
      </c>
    </row>
    <row r="436" spans="1:11" s="474" customFormat="1" ht="12.75">
      <c r="A436" s="377"/>
      <c r="B436" s="19" t="s">
        <v>308</v>
      </c>
      <c r="C436" s="22" t="s">
        <v>599</v>
      </c>
      <c r="D436" s="507" t="s">
        <v>309</v>
      </c>
      <c r="E436" s="111">
        <v>2947</v>
      </c>
      <c r="F436" s="107" t="s">
        <v>39</v>
      </c>
      <c r="G436" s="23">
        <v>0.7</v>
      </c>
      <c r="H436" s="23">
        <f>TRUNC(E436*G436,2)</f>
        <v>2062.9</v>
      </c>
      <c r="I436" s="23">
        <f>TRUNC(H436*$I$10,2)</f>
        <v>555.64</v>
      </c>
      <c r="J436" s="23"/>
      <c r="K436" s="24">
        <f>TRUNC(SUM(H436:I436),2)</f>
        <v>2618.54</v>
      </c>
    </row>
    <row r="437" spans="1:11" ht="15">
      <c r="A437" s="28"/>
      <c r="B437" s="65"/>
      <c r="C437" s="55"/>
      <c r="D437" s="96"/>
      <c r="E437" s="66"/>
      <c r="F437" s="66"/>
      <c r="G437" s="66"/>
      <c r="H437" s="33"/>
      <c r="I437" s="33"/>
      <c r="J437" s="33"/>
      <c r="K437" s="115"/>
    </row>
    <row r="438" spans="1:11" ht="12.75">
      <c r="A438" s="28"/>
      <c r="B438" s="53" t="s">
        <v>239</v>
      </c>
      <c r="C438" s="673" t="s">
        <v>224</v>
      </c>
      <c r="D438" s="673"/>
      <c r="E438" s="673"/>
      <c r="F438" s="673"/>
      <c r="G438" s="673"/>
      <c r="H438" s="673"/>
      <c r="I438" s="673"/>
      <c r="J438" s="673"/>
      <c r="K438" s="673"/>
    </row>
    <row r="439" spans="1:11" ht="12.75">
      <c r="A439" s="28"/>
      <c r="B439" s="671" t="s">
        <v>29</v>
      </c>
      <c r="C439" s="666" t="s">
        <v>30</v>
      </c>
      <c r="D439" s="666" t="s">
        <v>31</v>
      </c>
      <c r="E439" s="666" t="s">
        <v>32</v>
      </c>
      <c r="F439" s="666" t="s">
        <v>33</v>
      </c>
      <c r="G439" s="666" t="s">
        <v>34</v>
      </c>
      <c r="H439" s="666" t="s">
        <v>35</v>
      </c>
      <c r="I439" s="16" t="s">
        <v>36</v>
      </c>
      <c r="J439" s="16" t="s">
        <v>439</v>
      </c>
      <c r="K439" s="666" t="s">
        <v>613</v>
      </c>
    </row>
    <row r="440" spans="1:11" ht="12.75">
      <c r="A440" s="28"/>
      <c r="B440" s="672"/>
      <c r="C440" s="667"/>
      <c r="D440" s="667"/>
      <c r="E440" s="667"/>
      <c r="F440" s="667"/>
      <c r="G440" s="667"/>
      <c r="H440" s="667"/>
      <c r="I440" s="17">
        <f>'Cálculo de BDI'!$D$27</f>
        <v>0.2693493221133738</v>
      </c>
      <c r="J440" s="17">
        <v>0.2093</v>
      </c>
      <c r="K440" s="667"/>
    </row>
    <row r="441" spans="1:11" ht="12.75">
      <c r="A441" s="28"/>
      <c r="B441" s="18" t="s">
        <v>226</v>
      </c>
      <c r="C441" s="18"/>
      <c r="D441" s="35" t="s">
        <v>225</v>
      </c>
      <c r="E441" s="18"/>
      <c r="F441" s="18"/>
      <c r="G441" s="18"/>
      <c r="H441" s="292">
        <f>SUM(H443:H446)</f>
        <v>14569.619999999999</v>
      </c>
      <c r="I441" s="292">
        <f>SUM(I443:I446)</f>
        <v>3924.31</v>
      </c>
      <c r="J441" s="292">
        <f>SUM(J443:J446)</f>
        <v>0</v>
      </c>
      <c r="K441" s="292">
        <f>SUM(K443:K446)</f>
        <v>18493.93</v>
      </c>
    </row>
    <row r="442" spans="1:11" ht="12.75">
      <c r="A442" s="28"/>
      <c r="B442" s="18" t="s">
        <v>230</v>
      </c>
      <c r="C442" s="18"/>
      <c r="D442" s="35" t="s">
        <v>229</v>
      </c>
      <c r="E442" s="18"/>
      <c r="F442" s="18"/>
      <c r="G442" s="18"/>
      <c r="H442" s="293"/>
      <c r="I442" s="293"/>
      <c r="J442" s="293"/>
      <c r="K442" s="293"/>
    </row>
    <row r="443" spans="1:11" ht="12.75">
      <c r="A443" s="28"/>
      <c r="B443" s="42" t="s">
        <v>231</v>
      </c>
      <c r="C443" s="22" t="s">
        <v>600</v>
      </c>
      <c r="D443" s="507" t="s">
        <v>647</v>
      </c>
      <c r="E443" s="21">
        <f>8*22*2</f>
        <v>352</v>
      </c>
      <c r="F443" s="31" t="s">
        <v>251</v>
      </c>
      <c r="G443" s="23">
        <v>18.04709824</v>
      </c>
      <c r="H443" s="23">
        <f>TRUNC(E443*G443,2)</f>
        <v>6352.57</v>
      </c>
      <c r="I443" s="23">
        <f>TRUNC(H443*$I$10,2)</f>
        <v>1711.06</v>
      </c>
      <c r="J443" s="23"/>
      <c r="K443" s="24">
        <f>TRUNC(SUM(H443:I443),2)</f>
        <v>8063.63</v>
      </c>
    </row>
    <row r="444" spans="1:11" ht="15">
      <c r="A444" s="28"/>
      <c r="B444" s="65"/>
      <c r="C444" s="55"/>
      <c r="D444"/>
      <c r="E444" s="66"/>
      <c r="F444" s="66"/>
      <c r="G444" s="66"/>
      <c r="H444" s="66"/>
      <c r="I444" s="66"/>
      <c r="J444" s="66"/>
      <c r="K444" s="66"/>
    </row>
    <row r="445" spans="1:11" ht="12.75">
      <c r="A445" s="28"/>
      <c r="B445" s="18" t="s">
        <v>234</v>
      </c>
      <c r="C445" s="18"/>
      <c r="D445" s="35" t="s">
        <v>233</v>
      </c>
      <c r="E445" s="18"/>
      <c r="F445" s="18"/>
      <c r="G445" s="18"/>
      <c r="H445" s="293"/>
      <c r="I445" s="293"/>
      <c r="J445" s="293"/>
      <c r="K445" s="293"/>
    </row>
    <row r="446" spans="1:11" ht="12.75">
      <c r="A446" s="28"/>
      <c r="B446" s="42" t="s">
        <v>235</v>
      </c>
      <c r="C446" s="22" t="s">
        <v>601</v>
      </c>
      <c r="D446" s="507" t="s">
        <v>648</v>
      </c>
      <c r="E446" s="21">
        <f>3*22*2</f>
        <v>132</v>
      </c>
      <c r="F446" s="31" t="s">
        <v>251</v>
      </c>
      <c r="G446" s="23">
        <v>62.25041152</v>
      </c>
      <c r="H446" s="23">
        <f>TRUNC(E446*G446,2)</f>
        <v>8217.05</v>
      </c>
      <c r="I446" s="23">
        <f>TRUNC(H446*$I$10,2)</f>
        <v>2213.25</v>
      </c>
      <c r="J446" s="23"/>
      <c r="K446" s="24">
        <f>TRUNC(SUM(H446:I446),2)</f>
        <v>10430.3</v>
      </c>
    </row>
    <row r="447" spans="1:11" ht="12.75">
      <c r="A447" s="28"/>
      <c r="B447" s="65"/>
      <c r="C447" s="55"/>
      <c r="D447" s="34"/>
      <c r="E447" s="66"/>
      <c r="F447" s="26"/>
      <c r="G447" s="27"/>
      <c r="H447" s="27"/>
      <c r="I447" s="27"/>
      <c r="J447" s="27"/>
      <c r="K447" s="27"/>
    </row>
    <row r="448" spans="1:11" ht="12.75">
      <c r="A448" s="28"/>
      <c r="B448" s="53" t="s">
        <v>1333</v>
      </c>
      <c r="C448" s="673" t="s">
        <v>1334</v>
      </c>
      <c r="D448" s="673"/>
      <c r="E448" s="673"/>
      <c r="F448" s="673"/>
      <c r="G448" s="673"/>
      <c r="H448" s="673"/>
      <c r="I448" s="673"/>
      <c r="J448" s="673"/>
      <c r="K448" s="673"/>
    </row>
    <row r="449" spans="1:11" ht="12.75">
      <c r="A449" s="28"/>
      <c r="B449" s="671" t="s">
        <v>29</v>
      </c>
      <c r="C449" s="666" t="s">
        <v>30</v>
      </c>
      <c r="D449" s="666" t="s">
        <v>31</v>
      </c>
      <c r="E449" s="666" t="s">
        <v>32</v>
      </c>
      <c r="F449" s="666" t="s">
        <v>33</v>
      </c>
      <c r="G449" s="666" t="s">
        <v>34</v>
      </c>
      <c r="H449" s="666" t="s">
        <v>35</v>
      </c>
      <c r="I449" s="16" t="s">
        <v>36</v>
      </c>
      <c r="J449" s="16" t="s">
        <v>439</v>
      </c>
      <c r="K449" s="666" t="s">
        <v>613</v>
      </c>
    </row>
    <row r="450" spans="1:11" ht="12.75">
      <c r="A450" s="28"/>
      <c r="B450" s="672"/>
      <c r="C450" s="667"/>
      <c r="D450" s="667"/>
      <c r="E450" s="667"/>
      <c r="F450" s="667"/>
      <c r="G450" s="667"/>
      <c r="H450" s="667"/>
      <c r="I450" s="17">
        <f>'Cálculo de BDI'!$D$27</f>
        <v>0.2693493221133738</v>
      </c>
      <c r="J450" s="17">
        <v>0.2093</v>
      </c>
      <c r="K450" s="667"/>
    </row>
    <row r="451" spans="1:11" ht="12.75">
      <c r="A451" s="28"/>
      <c r="B451" s="18" t="s">
        <v>1335</v>
      </c>
      <c r="C451" s="18"/>
      <c r="D451" s="35" t="s">
        <v>1336</v>
      </c>
      <c r="E451" s="18"/>
      <c r="F451" s="18"/>
      <c r="G451" s="18"/>
      <c r="H451" s="292">
        <f>SUM(H453:H471)</f>
        <v>1985.6800000000003</v>
      </c>
      <c r="I451" s="292">
        <f>SUM(I453:I471)</f>
        <v>534.75</v>
      </c>
      <c r="J451" s="292">
        <f>SUM(J460:J465)</f>
        <v>0</v>
      </c>
      <c r="K451" s="292">
        <f>SUM(K453:K471)</f>
        <v>2520.4300000000003</v>
      </c>
    </row>
    <row r="452" spans="1:11" ht="12.75">
      <c r="A452" s="28"/>
      <c r="B452" s="18" t="s">
        <v>230</v>
      </c>
      <c r="C452" s="18"/>
      <c r="D452" s="35" t="s">
        <v>229</v>
      </c>
      <c r="E452" s="18"/>
      <c r="F452" s="18"/>
      <c r="G452" s="18"/>
      <c r="H452" s="293"/>
      <c r="I452" s="293"/>
      <c r="J452" s="293"/>
      <c r="K452" s="293"/>
    </row>
    <row r="453" spans="1:11" ht="12.75">
      <c r="A453" s="28"/>
      <c r="B453" s="19" t="s">
        <v>1337</v>
      </c>
      <c r="C453" s="22" t="s">
        <v>262</v>
      </c>
      <c r="D453" s="94" t="s">
        <v>1343</v>
      </c>
      <c r="E453" s="111">
        <v>77.1</v>
      </c>
      <c r="F453" s="107" t="s">
        <v>19</v>
      </c>
      <c r="G453" s="23">
        <v>8.833761280000001</v>
      </c>
      <c r="H453" s="23">
        <f aca="true" t="shared" si="16" ref="H453:H460">TRUNC(E453*G453,2)</f>
        <v>681.08</v>
      </c>
      <c r="I453" s="23">
        <f aca="true" t="shared" si="17" ref="I453:I460">TRUNC(H453*$I$10,2)</f>
        <v>183.44</v>
      </c>
      <c r="J453" s="23"/>
      <c r="K453" s="24">
        <f aca="true" t="shared" si="18" ref="K453:K460">TRUNC(SUM(H453:I453),2)</f>
        <v>864.52</v>
      </c>
    </row>
    <row r="454" spans="1:11" ht="12.75">
      <c r="A454" s="28"/>
      <c r="B454" s="19" t="s">
        <v>1337</v>
      </c>
      <c r="C454" s="22" t="s">
        <v>261</v>
      </c>
      <c r="D454" s="94" t="s">
        <v>1344</v>
      </c>
      <c r="E454" s="111">
        <v>0.5</v>
      </c>
      <c r="F454" s="107" t="s">
        <v>19</v>
      </c>
      <c r="G454" s="23">
        <v>14.47563616</v>
      </c>
      <c r="H454" s="23">
        <f t="shared" si="16"/>
        <v>7.23</v>
      </c>
      <c r="I454" s="23">
        <f t="shared" si="17"/>
        <v>1.94</v>
      </c>
      <c r="J454" s="23"/>
      <c r="K454" s="24">
        <f t="shared" si="18"/>
        <v>9.17</v>
      </c>
    </row>
    <row r="455" spans="1:11" ht="25.5">
      <c r="A455" s="28"/>
      <c r="B455" s="19" t="s">
        <v>1337</v>
      </c>
      <c r="C455" s="22" t="s">
        <v>1338</v>
      </c>
      <c r="D455" s="94" t="s">
        <v>1345</v>
      </c>
      <c r="E455" s="111">
        <v>1</v>
      </c>
      <c r="F455" s="107" t="s">
        <v>1352</v>
      </c>
      <c r="G455" s="23">
        <v>33.48892704</v>
      </c>
      <c r="H455" s="23">
        <f t="shared" si="16"/>
        <v>33.48</v>
      </c>
      <c r="I455" s="23">
        <f t="shared" si="17"/>
        <v>9.01</v>
      </c>
      <c r="J455" s="23"/>
      <c r="K455" s="24">
        <f t="shared" si="18"/>
        <v>42.49</v>
      </c>
    </row>
    <row r="456" spans="1:11" ht="25.5">
      <c r="A456" s="28"/>
      <c r="B456" s="19" t="s">
        <v>1337</v>
      </c>
      <c r="C456" s="22" t="s">
        <v>1339</v>
      </c>
      <c r="D456" s="94" t="s">
        <v>1346</v>
      </c>
      <c r="E456" s="111">
        <v>2</v>
      </c>
      <c r="F456" s="107" t="s">
        <v>1352</v>
      </c>
      <c r="G456" s="23">
        <v>7.531126560000001</v>
      </c>
      <c r="H456" s="23">
        <f t="shared" si="16"/>
        <v>15.06</v>
      </c>
      <c r="I456" s="23">
        <f t="shared" si="17"/>
        <v>4.05</v>
      </c>
      <c r="J456" s="23"/>
      <c r="K456" s="24">
        <f t="shared" si="18"/>
        <v>19.11</v>
      </c>
    </row>
    <row r="457" spans="1:11" ht="12.75">
      <c r="A457" s="28"/>
      <c r="B457" s="19" t="s">
        <v>1337</v>
      </c>
      <c r="C457" s="22" t="s">
        <v>1115</v>
      </c>
      <c r="D457" s="94" t="s">
        <v>1347</v>
      </c>
      <c r="E457" s="111">
        <v>5</v>
      </c>
      <c r="F457" s="107" t="s">
        <v>1352</v>
      </c>
      <c r="G457" s="23">
        <v>7.979716</v>
      </c>
      <c r="H457" s="23">
        <f t="shared" si="16"/>
        <v>39.89</v>
      </c>
      <c r="I457" s="23">
        <f t="shared" si="17"/>
        <v>10.74</v>
      </c>
      <c r="J457" s="23"/>
      <c r="K457" s="24">
        <f t="shared" si="18"/>
        <v>50.63</v>
      </c>
    </row>
    <row r="458" spans="1:11" ht="12.75">
      <c r="A458" s="28"/>
      <c r="B458" s="19" t="s">
        <v>1337</v>
      </c>
      <c r="C458" s="22" t="s">
        <v>1340</v>
      </c>
      <c r="D458" s="94" t="s">
        <v>1348</v>
      </c>
      <c r="E458" s="111">
        <v>2</v>
      </c>
      <c r="F458" s="107" t="s">
        <v>1352</v>
      </c>
      <c r="G458" s="23">
        <v>15.873164799999998</v>
      </c>
      <c r="H458" s="23">
        <f t="shared" si="16"/>
        <v>31.74</v>
      </c>
      <c r="I458" s="23">
        <f t="shared" si="17"/>
        <v>8.54</v>
      </c>
      <c r="J458" s="23"/>
      <c r="K458" s="24">
        <f t="shared" si="18"/>
        <v>40.28</v>
      </c>
    </row>
    <row r="459" spans="1:11" ht="12.75">
      <c r="A459" s="28"/>
      <c r="B459" s="19" t="s">
        <v>1337</v>
      </c>
      <c r="C459" s="22" t="s">
        <v>1341</v>
      </c>
      <c r="D459" s="94" t="s">
        <v>1349</v>
      </c>
      <c r="E459" s="111">
        <v>1</v>
      </c>
      <c r="F459" s="107" t="s">
        <v>1352</v>
      </c>
      <c r="G459" s="23">
        <v>11.0853352</v>
      </c>
      <c r="H459" s="23">
        <f t="shared" si="16"/>
        <v>11.08</v>
      </c>
      <c r="I459" s="23">
        <f t="shared" si="17"/>
        <v>2.98</v>
      </c>
      <c r="J459" s="23"/>
      <c r="K459" s="24">
        <f t="shared" si="18"/>
        <v>14.06</v>
      </c>
    </row>
    <row r="460" spans="1:11" ht="12.75">
      <c r="A460" s="28"/>
      <c r="B460" s="19" t="s">
        <v>1337</v>
      </c>
      <c r="C460" s="22" t="s">
        <v>1342</v>
      </c>
      <c r="D460" s="94" t="s">
        <v>1350</v>
      </c>
      <c r="E460" s="111">
        <v>1</v>
      </c>
      <c r="F460" s="107" t="s">
        <v>1352</v>
      </c>
      <c r="G460" s="23">
        <v>9.377244639999999</v>
      </c>
      <c r="H460" s="23">
        <f t="shared" si="16"/>
        <v>9.37</v>
      </c>
      <c r="I460" s="23">
        <f t="shared" si="17"/>
        <v>2.52</v>
      </c>
      <c r="J460" s="23"/>
      <c r="K460" s="24">
        <f t="shared" si="18"/>
        <v>11.89</v>
      </c>
    </row>
    <row r="461" spans="1:11" ht="15">
      <c r="A461" s="28"/>
      <c r="B461" s="610" t="s">
        <v>1337</v>
      </c>
      <c r="C461" s="610" t="s">
        <v>272</v>
      </c>
      <c r="D461" s="610" t="s">
        <v>1351</v>
      </c>
      <c r="E461" s="610">
        <v>1</v>
      </c>
      <c r="F461" s="610" t="s">
        <v>1352</v>
      </c>
      <c r="G461" s="23">
        <v>24.82770016</v>
      </c>
      <c r="H461" s="23">
        <f>TRUNC(E461*G461,2)</f>
        <v>24.82</v>
      </c>
      <c r="I461" s="23">
        <f>TRUNC(H461*$I$10,2)</f>
        <v>6.68</v>
      </c>
      <c r="J461" s="23"/>
      <c r="K461" s="24">
        <f>TRUNC(SUM(H461:I461),2)</f>
        <v>31.5</v>
      </c>
    </row>
    <row r="462" spans="1:11" ht="15">
      <c r="A462" s="28"/>
      <c r="B462" s="65"/>
      <c r="C462" s="55"/>
      <c r="D462" s="591"/>
      <c r="E462" s="66"/>
      <c r="F462" s="66"/>
      <c r="G462" s="66"/>
      <c r="H462" s="66"/>
      <c r="I462" s="66"/>
      <c r="J462" s="66"/>
      <c r="K462" s="66"/>
    </row>
    <row r="463" spans="1:11" ht="12.75">
      <c r="A463" s="28"/>
      <c r="B463" s="18" t="s">
        <v>1353</v>
      </c>
      <c r="C463" s="18"/>
      <c r="D463" s="35" t="s">
        <v>158</v>
      </c>
      <c r="E463" s="18"/>
      <c r="F463" s="18"/>
      <c r="G463" s="18"/>
      <c r="H463" s="293"/>
      <c r="I463" s="293"/>
      <c r="J463" s="293"/>
      <c r="K463" s="293"/>
    </row>
    <row r="464" spans="1:11" ht="12.75">
      <c r="A464" s="28"/>
      <c r="B464" s="19" t="s">
        <v>1337</v>
      </c>
      <c r="C464" s="22" t="s">
        <v>1354</v>
      </c>
      <c r="D464" s="94" t="s">
        <v>1355</v>
      </c>
      <c r="E464" s="111">
        <v>1</v>
      </c>
      <c r="F464" s="107" t="s">
        <v>1352</v>
      </c>
      <c r="G464" s="23">
        <v>44.86</v>
      </c>
      <c r="H464" s="23">
        <f>TRUNC(E464*G464,2)</f>
        <v>44.86</v>
      </c>
      <c r="I464" s="24">
        <f>TRUNC(H464*$I$10,2)</f>
        <v>12.08</v>
      </c>
      <c r="J464" s="22"/>
      <c r="K464" s="24">
        <f>TRUNC(SUM(H464:I464),2)</f>
        <v>56.94</v>
      </c>
    </row>
    <row r="465" spans="1:11" ht="25.5">
      <c r="A465" s="28"/>
      <c r="B465" s="19" t="s">
        <v>1337</v>
      </c>
      <c r="C465" s="22" t="s">
        <v>1356</v>
      </c>
      <c r="D465" s="94" t="s">
        <v>1357</v>
      </c>
      <c r="E465" s="111">
        <v>1</v>
      </c>
      <c r="F465" s="107" t="s">
        <v>1352</v>
      </c>
      <c r="G465" s="23">
        <v>71.62</v>
      </c>
      <c r="H465" s="23">
        <f>TRUNC(E465*G465,2)</f>
        <v>71.62</v>
      </c>
      <c r="I465" s="24">
        <f>TRUNC(H465*$I$10,2)</f>
        <v>19.29</v>
      </c>
      <c r="J465" s="22"/>
      <c r="K465" s="24">
        <f>TRUNC(SUM(H465:I465),2)</f>
        <v>90.91</v>
      </c>
    </row>
    <row r="466" spans="1:11" ht="15">
      <c r="A466" s="28"/>
      <c r="B466" s="65"/>
      <c r="C466" s="55"/>
      <c r="D466" s="592"/>
      <c r="E466" s="66"/>
      <c r="F466" s="66"/>
      <c r="G466" s="66"/>
      <c r="H466" s="66"/>
      <c r="I466" s="66"/>
      <c r="J466" s="66"/>
      <c r="K466" s="24"/>
    </row>
    <row r="467" spans="1:11" ht="12.75">
      <c r="A467" s="28"/>
      <c r="B467" s="18" t="s">
        <v>1358</v>
      </c>
      <c r="C467" s="18"/>
      <c r="D467" s="35" t="s">
        <v>187</v>
      </c>
      <c r="E467" s="18"/>
      <c r="F467" s="18"/>
      <c r="G467" s="18"/>
      <c r="H467" s="293"/>
      <c r="I467" s="293"/>
      <c r="J467" s="293"/>
      <c r="K467" s="293"/>
    </row>
    <row r="468" spans="1:11" ht="25.5">
      <c r="A468" s="28"/>
      <c r="B468" s="19" t="s">
        <v>1359</v>
      </c>
      <c r="C468" s="22" t="s">
        <v>1360</v>
      </c>
      <c r="D468" s="94" t="s">
        <v>1361</v>
      </c>
      <c r="E468" s="111">
        <v>1</v>
      </c>
      <c r="F468" s="107" t="s">
        <v>1352</v>
      </c>
      <c r="G468" s="23">
        <v>98.05992624</v>
      </c>
      <c r="H468" s="23">
        <f>TRUNC(E468*G468,2)</f>
        <v>98.05</v>
      </c>
      <c r="I468" s="24">
        <f>TRUNC(H468*$I$10,2)</f>
        <v>26.4</v>
      </c>
      <c r="J468" s="24"/>
      <c r="K468" s="24">
        <f>TRUNC(SUM(H468:I468),2)</f>
        <v>124.45</v>
      </c>
    </row>
    <row r="469" spans="1:11" ht="12.75">
      <c r="A469" s="28"/>
      <c r="B469" s="19" t="s">
        <v>1362</v>
      </c>
      <c r="C469" s="22" t="s">
        <v>803</v>
      </c>
      <c r="D469" s="94" t="s">
        <v>1363</v>
      </c>
      <c r="E469" s="111">
        <v>11.21</v>
      </c>
      <c r="F469" s="107" t="s">
        <v>1364</v>
      </c>
      <c r="G469" s="23">
        <v>47.33</v>
      </c>
      <c r="H469" s="23">
        <f>TRUNC(E469*G469,2)</f>
        <v>530.56</v>
      </c>
      <c r="I469" s="24">
        <f>TRUNC(H469*$I$10,2)</f>
        <v>142.9</v>
      </c>
      <c r="J469" s="24"/>
      <c r="K469" s="24">
        <f>TRUNC(SUM(H469:I469),2)</f>
        <v>673.46</v>
      </c>
    </row>
    <row r="470" spans="1:11" ht="12.75">
      <c r="A470" s="28"/>
      <c r="B470" s="19" t="s">
        <v>1365</v>
      </c>
      <c r="C470" s="22" t="s">
        <v>935</v>
      </c>
      <c r="D470" s="94" t="s">
        <v>1366</v>
      </c>
      <c r="E470" s="111">
        <v>11.21</v>
      </c>
      <c r="F470" s="107" t="s">
        <v>1364</v>
      </c>
      <c r="G470" s="23">
        <v>34.34</v>
      </c>
      <c r="H470" s="23">
        <f>TRUNC(E470*G470,2)</f>
        <v>384.95</v>
      </c>
      <c r="I470" s="24">
        <f>TRUNC(H470*$I$10,2)</f>
        <v>103.68</v>
      </c>
      <c r="J470" s="24"/>
      <c r="K470" s="24">
        <f>TRUNC(SUM(H470:I470),2)</f>
        <v>488.63</v>
      </c>
    </row>
    <row r="471" spans="1:11" ht="25.5">
      <c r="A471" s="28"/>
      <c r="B471" s="19" t="s">
        <v>1367</v>
      </c>
      <c r="C471" s="22" t="s">
        <v>1368</v>
      </c>
      <c r="D471" s="94" t="s">
        <v>1369</v>
      </c>
      <c r="E471" s="111">
        <v>0.01</v>
      </c>
      <c r="F471" s="107" t="s">
        <v>1364</v>
      </c>
      <c r="G471" s="23">
        <v>189.60667888</v>
      </c>
      <c r="H471" s="23">
        <f>TRUNC(E471*G471,2)</f>
        <v>1.89</v>
      </c>
      <c r="I471" s="24">
        <f>TRUNC(H471*$I$10,2)</f>
        <v>0.5</v>
      </c>
      <c r="J471" s="24"/>
      <c r="K471" s="24">
        <f>TRUNC(SUM(H471:I471),2)</f>
        <v>2.39</v>
      </c>
    </row>
    <row r="472" spans="1:11" s="5" customFormat="1" ht="12.75">
      <c r="A472" s="28"/>
      <c r="B472" s="38"/>
      <c r="C472" s="39"/>
      <c r="D472" s="40"/>
      <c r="E472" s="41"/>
      <c r="F472" s="42"/>
      <c r="G472" s="43" t="s">
        <v>240</v>
      </c>
      <c r="H472" s="44">
        <f>TRUNC(SUM(H441,H435,H432,H369,H349,H254,H223,H203,H149,H139,H87,H54,H15,H40,H451),2)</f>
        <v>208426.1</v>
      </c>
      <c r="I472" s="44">
        <f>TRUNC(SUM(I441,I435,I432,I369,I349,I254,I223,I203,I149,I139,I87,I54,I15,I40,I451),2)</f>
        <v>35691.9</v>
      </c>
      <c r="J472" s="44">
        <f>TRUNC(SUM(J441,J435,J432,J369,J349,J254,J223,J203,J149,J139,J87,J54,J15,J40,J451),2)</f>
        <v>15882</v>
      </c>
      <c r="K472" s="44">
        <f>TRUNC(SUM(K441,K435,K432,K369,K349,K254,K223,K203,K149,K139,K87,K54,K15,K40,K451),2)</f>
        <v>260000</v>
      </c>
    </row>
    <row r="473" spans="1:11" s="5" customFormat="1" ht="12.75">
      <c r="A473" s="28"/>
      <c r="B473" s="26"/>
      <c r="C473" s="36"/>
      <c r="D473" s="45"/>
      <c r="E473" s="25"/>
      <c r="F473" s="25"/>
      <c r="G473" s="60"/>
      <c r="H473" s="61"/>
      <c r="I473" s="61"/>
      <c r="J473" s="61"/>
      <c r="K473" s="61"/>
    </row>
    <row r="474" spans="1:11" s="5" customFormat="1" ht="12.75">
      <c r="A474" s="28"/>
      <c r="B474" s="31"/>
      <c r="C474" s="29"/>
      <c r="D474" s="20"/>
      <c r="E474" s="21"/>
      <c r="F474" s="21"/>
      <c r="G474" s="22"/>
      <c r="H474" s="676" t="s">
        <v>614</v>
      </c>
      <c r="I474" s="676"/>
      <c r="J474" s="676"/>
      <c r="K474" s="295">
        <f>H472</f>
        <v>208426.1</v>
      </c>
    </row>
    <row r="475" spans="1:11" s="5" customFormat="1" ht="12.75">
      <c r="A475" s="28"/>
      <c r="B475" s="26"/>
      <c r="C475" s="36"/>
      <c r="D475" s="45"/>
      <c r="E475" s="25"/>
      <c r="F475" s="25"/>
      <c r="G475" s="46"/>
      <c r="H475" s="68"/>
      <c r="I475" s="69"/>
      <c r="J475" s="69"/>
      <c r="K475" s="61"/>
    </row>
    <row r="476" spans="1:11" s="5" customFormat="1" ht="12.75">
      <c r="A476" s="28"/>
      <c r="B476" s="31"/>
      <c r="C476" s="29"/>
      <c r="D476" s="20"/>
      <c r="E476" s="21"/>
      <c r="F476" s="21"/>
      <c r="G476" s="22"/>
      <c r="H476" s="676" t="s">
        <v>438</v>
      </c>
      <c r="I476" s="676"/>
      <c r="J476" s="676"/>
      <c r="K476" s="295">
        <f>TRUNC(SUM(I472:J472),2)</f>
        <v>51573.9</v>
      </c>
    </row>
    <row r="477" spans="1:11" s="5" customFormat="1" ht="12.75">
      <c r="A477" s="28"/>
      <c r="B477" s="26"/>
      <c r="C477" s="36"/>
      <c r="D477" s="45"/>
      <c r="E477" s="25"/>
      <c r="F477" s="25"/>
      <c r="G477" s="46"/>
      <c r="H477" s="68"/>
      <c r="I477" s="69"/>
      <c r="J477" s="69"/>
      <c r="K477" s="61"/>
    </row>
    <row r="478" spans="1:11" s="5" customFormat="1" ht="12.75">
      <c r="A478" s="28"/>
      <c r="B478" s="31"/>
      <c r="C478" s="29"/>
      <c r="D478" s="20"/>
      <c r="E478" s="21"/>
      <c r="F478" s="21"/>
      <c r="G478" s="676" t="s">
        <v>615</v>
      </c>
      <c r="H478" s="676"/>
      <c r="I478" s="676"/>
      <c r="J478" s="676"/>
      <c r="K478" s="295">
        <f>ROUNDUP(SUM(K474:K476),2)</f>
        <v>260000</v>
      </c>
    </row>
    <row r="479" spans="1:11" s="5" customFormat="1" ht="12.75">
      <c r="A479" s="2"/>
      <c r="B479" s="37"/>
      <c r="C479" s="70"/>
      <c r="D479" s="71"/>
      <c r="E479" s="72"/>
      <c r="F479" s="71"/>
      <c r="G479" s="71"/>
      <c r="H479" s="73"/>
      <c r="I479" s="73"/>
      <c r="J479" s="73"/>
      <c r="K479" s="73"/>
    </row>
    <row r="480" spans="2:11" ht="12.75">
      <c r="B480" s="296" t="s">
        <v>1217</v>
      </c>
      <c r="C480" s="422"/>
      <c r="D480" s="422"/>
      <c r="E480" s="422"/>
      <c r="F480" s="422"/>
      <c r="G480" s="422"/>
      <c r="H480" s="422"/>
      <c r="I480" s="422"/>
      <c r="J480" s="422"/>
      <c r="K480" s="422"/>
    </row>
    <row r="481" spans="1:11" s="4" customFormat="1" ht="12.75">
      <c r="A481" s="2"/>
      <c r="B481" s="76" t="s">
        <v>69</v>
      </c>
      <c r="C481" s="77"/>
      <c r="D481" s="77"/>
      <c r="E481" s="629" t="s">
        <v>70</v>
      </c>
      <c r="F481" s="631"/>
      <c r="G481" s="626" t="s">
        <v>71</v>
      </c>
      <c r="H481" s="628"/>
      <c r="I481" s="78" t="s">
        <v>70</v>
      </c>
      <c r="J481" s="78"/>
      <c r="K481" s="78"/>
    </row>
    <row r="482" spans="1:11" s="4" customFormat="1" ht="12.75">
      <c r="A482" s="2"/>
      <c r="B482" s="674"/>
      <c r="C482" s="674"/>
      <c r="D482" s="674"/>
      <c r="E482" s="79"/>
      <c r="F482" s="80"/>
      <c r="G482" s="81"/>
      <c r="H482" s="81"/>
      <c r="I482" s="82"/>
      <c r="J482" s="235"/>
      <c r="K482" s="83"/>
    </row>
    <row r="483" spans="1:11" s="4" customFormat="1" ht="12.75">
      <c r="A483" s="2"/>
      <c r="B483" s="84"/>
      <c r="C483" s="85"/>
      <c r="D483" s="85"/>
      <c r="E483" s="86"/>
      <c r="F483" s="87"/>
      <c r="G483" s="81"/>
      <c r="H483" s="81"/>
      <c r="I483" s="88"/>
      <c r="J483" s="238"/>
      <c r="K483" s="89"/>
    </row>
    <row r="484" spans="1:11" s="4" customFormat="1" ht="12.75">
      <c r="A484" s="2"/>
      <c r="B484" s="675"/>
      <c r="C484" s="675"/>
      <c r="D484" s="675"/>
      <c r="E484" s="90"/>
      <c r="F484" s="91"/>
      <c r="G484" s="81"/>
      <c r="H484" s="81"/>
      <c r="I484" s="92"/>
      <c r="J484" s="240"/>
      <c r="K484" s="93"/>
    </row>
    <row r="485" spans="1:11" s="4" customFormat="1" ht="12.75">
      <c r="A485" s="2"/>
      <c r="B485" s="37"/>
      <c r="C485" s="70"/>
      <c r="D485" s="71"/>
      <c r="E485" s="72"/>
      <c r="F485" s="71"/>
      <c r="G485" s="71"/>
      <c r="H485" s="71"/>
      <c r="I485" s="71"/>
      <c r="J485" s="71"/>
      <c r="K485" s="71"/>
    </row>
    <row r="486" ht="12.75">
      <c r="E486" s="2"/>
    </row>
    <row r="487" ht="12.75">
      <c r="E487" s="2"/>
    </row>
    <row r="488" spans="4:11" ht="12.75">
      <c r="D488" s="5"/>
      <c r="E488" s="2"/>
      <c r="H488" s="421"/>
      <c r="K488" s="619"/>
    </row>
    <row r="489" ht="12.75">
      <c r="E489" s="2"/>
    </row>
    <row r="490" spans="5:11" ht="12.75">
      <c r="E490" s="2"/>
      <c r="K490" s="614"/>
    </row>
    <row r="491" spans="5:11" ht="12.75">
      <c r="E491" s="2"/>
      <c r="K491" s="619"/>
    </row>
    <row r="492" spans="5:11" ht="12.75">
      <c r="E492" s="2"/>
      <c r="K492" s="619"/>
    </row>
    <row r="493" spans="5:11" ht="12.75">
      <c r="E493" s="2"/>
      <c r="K493" s="619"/>
    </row>
    <row r="494" ht="12.75">
      <c r="E494" s="2"/>
    </row>
    <row r="495" spans="5:11" ht="12.75">
      <c r="E495" s="2"/>
      <c r="K495" s="618"/>
    </row>
    <row r="497" ht="12.75">
      <c r="K497" s="613"/>
    </row>
    <row r="498" ht="12.75">
      <c r="K498" s="613"/>
    </row>
    <row r="499" ht="12.75">
      <c r="K499" s="620"/>
    </row>
    <row r="500" ht="12.75">
      <c r="K500" s="620"/>
    </row>
  </sheetData>
  <sheetProtection/>
  <mergeCells count="90">
    <mergeCell ref="C448:K448"/>
    <mergeCell ref="B449:B450"/>
    <mergeCell ref="C449:C450"/>
    <mergeCell ref="D449:D450"/>
    <mergeCell ref="E449:E450"/>
    <mergeCell ref="F449:F450"/>
    <mergeCell ref="G449:G450"/>
    <mergeCell ref="H449:H450"/>
    <mergeCell ref="K449:K450"/>
    <mergeCell ref="K439:K440"/>
    <mergeCell ref="H430:H431"/>
    <mergeCell ref="K430:K431"/>
    <mergeCell ref="C438:K438"/>
    <mergeCell ref="B439:B440"/>
    <mergeCell ref="C439:C440"/>
    <mergeCell ref="D439:D440"/>
    <mergeCell ref="E439:E440"/>
    <mergeCell ref="F439:F440"/>
    <mergeCell ref="G439:G440"/>
    <mergeCell ref="H439:H440"/>
    <mergeCell ref="G367:G368"/>
    <mergeCell ref="H367:H368"/>
    <mergeCell ref="K367:K368"/>
    <mergeCell ref="C429:K429"/>
    <mergeCell ref="B430:B431"/>
    <mergeCell ref="C430:C431"/>
    <mergeCell ref="D430:D431"/>
    <mergeCell ref="E430:E431"/>
    <mergeCell ref="F430:F431"/>
    <mergeCell ref="K252:K253"/>
    <mergeCell ref="B252:B253"/>
    <mergeCell ref="C252:C253"/>
    <mergeCell ref="D252:D253"/>
    <mergeCell ref="E252:E253"/>
    <mergeCell ref="F252:F253"/>
    <mergeCell ref="B147:B148"/>
    <mergeCell ref="G481:H481"/>
    <mergeCell ref="C220:K220"/>
    <mergeCell ref="G221:G222"/>
    <mergeCell ref="H221:H222"/>
    <mergeCell ref="K221:K222"/>
    <mergeCell ref="C251:K251"/>
    <mergeCell ref="G430:G431"/>
    <mergeCell ref="G252:G253"/>
    <mergeCell ref="H252:H253"/>
    <mergeCell ref="E367:E368"/>
    <mergeCell ref="F367:F368"/>
    <mergeCell ref="G478:J478"/>
    <mergeCell ref="C51:K51"/>
    <mergeCell ref="B52:B53"/>
    <mergeCell ref="C52:C53"/>
    <mergeCell ref="D52:D53"/>
    <mergeCell ref="E52:E53"/>
    <mergeCell ref="F52:F53"/>
    <mergeCell ref="G52:G53"/>
    <mergeCell ref="B482:D482"/>
    <mergeCell ref="B484:D484"/>
    <mergeCell ref="E481:F481"/>
    <mergeCell ref="B221:B222"/>
    <mergeCell ref="C366:K366"/>
    <mergeCell ref="B367:B368"/>
    <mergeCell ref="H474:J474"/>
    <mergeCell ref="H476:J476"/>
    <mergeCell ref="C367:C368"/>
    <mergeCell ref="D367:D368"/>
    <mergeCell ref="K147:K148"/>
    <mergeCell ref="C12:K12"/>
    <mergeCell ref="F13:F14"/>
    <mergeCell ref="C221:C222"/>
    <mergeCell ref="D221:D222"/>
    <mergeCell ref="E221:E222"/>
    <mergeCell ref="F221:F222"/>
    <mergeCell ref="H52:H53"/>
    <mergeCell ref="C146:K146"/>
    <mergeCell ref="G147:G148"/>
    <mergeCell ref="H147:H148"/>
    <mergeCell ref="C147:C148"/>
    <mergeCell ref="D147:D148"/>
    <mergeCell ref="E147:E148"/>
    <mergeCell ref="G13:G14"/>
    <mergeCell ref="F147:F148"/>
    <mergeCell ref="H13:H14"/>
    <mergeCell ref="D13:D14"/>
    <mergeCell ref="E13:E14"/>
    <mergeCell ref="K13:K14"/>
    <mergeCell ref="K52:K53"/>
    <mergeCell ref="F1:K1"/>
    <mergeCell ref="B9:K9"/>
    <mergeCell ref="B13:B14"/>
    <mergeCell ref="C13:C14"/>
  </mergeCells>
  <printOptions horizontalCentered="1"/>
  <pageMargins left="0.1968503937007874" right="0.1968503937007874" top="1.1811023622047245" bottom="0.7874015748031497" header="0.3937007874015748" footer="0.1968503937007874"/>
  <pageSetup fitToHeight="0" horizontalDpi="600" verticalDpi="600" orientation="portrait" paperSize="9" scale="44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85"/>
  <sheetViews>
    <sheetView view="pageBreakPreview" zoomScale="80" zoomScaleSheetLayoutView="80" zoomScalePageLayoutView="0" workbookViewId="0" topLeftCell="A1229">
      <selection activeCell="H1244" sqref="H1244"/>
    </sheetView>
  </sheetViews>
  <sheetFormatPr defaultColWidth="9.140625" defaultRowHeight="15"/>
  <cols>
    <col min="1" max="1" width="16.28125" style="0" customWidth="1"/>
    <col min="2" max="2" width="64.140625" style="0" customWidth="1"/>
    <col min="3" max="3" width="8.140625" style="0" bestFit="1" customWidth="1"/>
    <col min="4" max="4" width="6.57421875" style="0" customWidth="1"/>
    <col min="5" max="5" width="14.8515625" style="0" bestFit="1" customWidth="1"/>
    <col min="6" max="6" width="21.00390625" style="802" customWidth="1"/>
    <col min="7" max="7" width="19.8515625" style="0" customWidth="1"/>
    <col min="8" max="8" width="31.00390625" style="0" customWidth="1"/>
    <col min="9" max="9" width="16.7109375" style="0" customWidth="1"/>
  </cols>
  <sheetData>
    <row r="1" spans="1:7" ht="15">
      <c r="A1" s="423"/>
      <c r="B1" s="424"/>
      <c r="C1" s="705" t="s">
        <v>21</v>
      </c>
      <c r="D1" s="705"/>
      <c r="E1" s="705"/>
      <c r="F1" s="706"/>
      <c r="G1" s="706"/>
    </row>
    <row r="2" spans="1:7" ht="15">
      <c r="A2" s="423"/>
      <c r="B2" s="423"/>
      <c r="C2" s="707" t="s">
        <v>318</v>
      </c>
      <c r="D2" s="707"/>
      <c r="E2" s="708"/>
      <c r="F2" s="779" t="s">
        <v>693</v>
      </c>
      <c r="G2" s="425"/>
    </row>
    <row r="3" spans="1:7" ht="15">
      <c r="A3" s="426"/>
      <c r="B3" s="426"/>
      <c r="C3" s="709" t="s">
        <v>22</v>
      </c>
      <c r="D3" s="709"/>
      <c r="E3" s="710"/>
      <c r="F3" s="780" t="s">
        <v>694</v>
      </c>
      <c r="G3" s="427"/>
    </row>
    <row r="4" spans="1:7" ht="15">
      <c r="A4" s="426"/>
      <c r="B4" s="426"/>
      <c r="C4" s="709" t="s">
        <v>23</v>
      </c>
      <c r="D4" s="709"/>
      <c r="E4" s="710"/>
      <c r="F4" s="779" t="s">
        <v>693</v>
      </c>
      <c r="G4" s="425"/>
    </row>
    <row r="5" spans="1:7" ht="15">
      <c r="A5" s="426"/>
      <c r="B5" s="426"/>
      <c r="C5" s="709" t="s">
        <v>24</v>
      </c>
      <c r="D5" s="709"/>
      <c r="E5" s="710"/>
      <c r="F5" s="781" t="s">
        <v>1381</v>
      </c>
      <c r="G5" s="428"/>
    </row>
    <row r="6" spans="1:7" ht="16.5">
      <c r="A6" s="615" t="s">
        <v>1384</v>
      </c>
      <c r="B6" s="426"/>
      <c r="C6" s="709" t="s">
        <v>25</v>
      </c>
      <c r="D6" s="709"/>
      <c r="E6" s="710"/>
      <c r="F6" s="782" t="s">
        <v>1382</v>
      </c>
      <c r="G6" s="429"/>
    </row>
    <row r="7" spans="1:7" ht="26.25" customHeight="1">
      <c r="A7" s="615" t="s">
        <v>1385</v>
      </c>
      <c r="B7" s="426"/>
      <c r="C7" s="709" t="s">
        <v>26</v>
      </c>
      <c r="D7" s="709"/>
      <c r="E7" s="710"/>
      <c r="F7" s="783" t="s">
        <v>1042</v>
      </c>
      <c r="G7" s="430"/>
    </row>
    <row r="8" spans="1:7" s="612" customFormat="1" ht="18">
      <c r="A8" s="615"/>
      <c r="B8" s="432"/>
      <c r="C8" s="431"/>
      <c r="D8" s="431"/>
      <c r="E8" s="433"/>
      <c r="F8" s="784"/>
      <c r="G8" s="433"/>
    </row>
    <row r="9" spans="1:7" ht="15">
      <c r="A9" s="711" t="s">
        <v>336</v>
      </c>
      <c r="B9" s="711"/>
      <c r="C9" s="711"/>
      <c r="D9" s="711"/>
      <c r="E9" s="711"/>
      <c r="F9" s="711"/>
      <c r="G9" s="711"/>
    </row>
    <row r="10" spans="1:7" ht="5.25" customHeight="1">
      <c r="A10" s="241"/>
      <c r="B10" s="241"/>
      <c r="C10" s="241" t="s">
        <v>1382</v>
      </c>
      <c r="D10" s="241"/>
      <c r="E10" s="241"/>
      <c r="F10" s="785"/>
      <c r="G10" s="241"/>
    </row>
    <row r="11" spans="1:7" ht="25.5">
      <c r="A11" s="392" t="s">
        <v>337</v>
      </c>
      <c r="B11" s="393" t="s">
        <v>338</v>
      </c>
      <c r="C11" s="394" t="s">
        <v>339</v>
      </c>
      <c r="D11" s="394" t="s">
        <v>340</v>
      </c>
      <c r="E11" s="395" t="s">
        <v>341</v>
      </c>
      <c r="F11" s="786" t="s">
        <v>342</v>
      </c>
      <c r="G11" s="396" t="s">
        <v>343</v>
      </c>
    </row>
    <row r="12" spans="1:7" ht="3.75" customHeight="1">
      <c r="A12" s="399"/>
      <c r="B12" s="399"/>
      <c r="C12" s="400"/>
      <c r="D12" s="400"/>
      <c r="E12" s="401"/>
      <c r="F12" s="787"/>
      <c r="G12" s="402"/>
    </row>
    <row r="13" spans="1:7" s="353" customFormat="1" ht="15">
      <c r="A13" s="410" t="s">
        <v>311</v>
      </c>
      <c r="B13" s="712" t="s">
        <v>312</v>
      </c>
      <c r="C13" s="713"/>
      <c r="D13" s="713"/>
      <c r="E13" s="713"/>
      <c r="F13" s="718"/>
      <c r="G13" s="719"/>
    </row>
    <row r="14" spans="1:7" s="353" customFormat="1" ht="25.5">
      <c r="A14" s="512" t="s">
        <v>313</v>
      </c>
      <c r="B14" s="403" t="s">
        <v>315</v>
      </c>
      <c r="C14" s="405"/>
      <c r="D14" s="405"/>
      <c r="E14" s="405"/>
      <c r="F14" s="788"/>
      <c r="G14" s="405"/>
    </row>
    <row r="15" spans="1:7" s="353" customFormat="1" ht="15">
      <c r="A15" s="411" t="s">
        <v>442</v>
      </c>
      <c r="B15" s="411" t="s">
        <v>441</v>
      </c>
      <c r="C15" s="412" t="s">
        <v>344</v>
      </c>
      <c r="D15" s="411" t="s">
        <v>345</v>
      </c>
      <c r="E15" s="405">
        <v>16</v>
      </c>
      <c r="F15" s="789">
        <v>16.51154208</v>
      </c>
      <c r="G15" s="405">
        <f>TRUNC(E15*F15,2)</f>
        <v>264.18</v>
      </c>
    </row>
    <row r="16" spans="1:7" s="353" customFormat="1" ht="15">
      <c r="A16" s="411" t="s">
        <v>346</v>
      </c>
      <c r="B16" s="411" t="s">
        <v>443</v>
      </c>
      <c r="C16" s="412" t="s">
        <v>344</v>
      </c>
      <c r="D16" s="411" t="s">
        <v>345</v>
      </c>
      <c r="E16" s="405">
        <v>16</v>
      </c>
      <c r="F16" s="789">
        <v>12.35346304</v>
      </c>
      <c r="G16" s="405">
        <f aca="true" t="shared" si="0" ref="G16:G22">TRUNC(E16*F16,2)</f>
        <v>197.65</v>
      </c>
    </row>
    <row r="17" spans="1:7" s="353" customFormat="1" ht="15">
      <c r="A17" s="411" t="s">
        <v>445</v>
      </c>
      <c r="B17" s="411" t="s">
        <v>444</v>
      </c>
      <c r="C17" s="412" t="s">
        <v>344</v>
      </c>
      <c r="D17" s="411" t="s">
        <v>345</v>
      </c>
      <c r="E17" s="405">
        <v>8</v>
      </c>
      <c r="F17" s="789">
        <v>16.70995664</v>
      </c>
      <c r="G17" s="405">
        <f t="shared" si="0"/>
        <v>133.67</v>
      </c>
    </row>
    <row r="18" spans="1:7" s="353" customFormat="1" ht="15">
      <c r="A18" s="411" t="s">
        <v>447</v>
      </c>
      <c r="B18" s="411" t="s">
        <v>446</v>
      </c>
      <c r="C18" s="412" t="s">
        <v>344</v>
      </c>
      <c r="D18" s="411" t="s">
        <v>345</v>
      </c>
      <c r="E18" s="405">
        <v>8</v>
      </c>
      <c r="F18" s="789">
        <v>13.12124112</v>
      </c>
      <c r="G18" s="405">
        <f t="shared" si="0"/>
        <v>104.96</v>
      </c>
    </row>
    <row r="19" spans="1:7" s="353" customFormat="1" ht="25.5">
      <c r="A19" s="411" t="s">
        <v>449</v>
      </c>
      <c r="B19" s="411" t="s">
        <v>448</v>
      </c>
      <c r="C19" s="412" t="s">
        <v>344</v>
      </c>
      <c r="D19" s="411" t="s">
        <v>345</v>
      </c>
      <c r="E19" s="405">
        <v>8</v>
      </c>
      <c r="F19" s="789">
        <v>16.52879552</v>
      </c>
      <c r="G19" s="405">
        <f t="shared" si="0"/>
        <v>132.23</v>
      </c>
    </row>
    <row r="20" spans="1:7" s="353" customFormat="1" ht="25.5">
      <c r="A20" s="411" t="s">
        <v>451</v>
      </c>
      <c r="B20" s="411" t="s">
        <v>450</v>
      </c>
      <c r="C20" s="412" t="s">
        <v>344</v>
      </c>
      <c r="D20" s="411" t="s">
        <v>345</v>
      </c>
      <c r="E20" s="405">
        <v>8</v>
      </c>
      <c r="F20" s="789">
        <v>13.05222736</v>
      </c>
      <c r="G20" s="405">
        <f t="shared" si="0"/>
        <v>104.41</v>
      </c>
    </row>
    <row r="21" spans="1:7" s="353" customFormat="1" ht="51">
      <c r="A21" s="411" t="s">
        <v>347</v>
      </c>
      <c r="B21" s="411" t="s">
        <v>348</v>
      </c>
      <c r="C21" s="412" t="s">
        <v>349</v>
      </c>
      <c r="D21" s="411" t="s">
        <v>350</v>
      </c>
      <c r="E21" s="405">
        <v>4</v>
      </c>
      <c r="F21" s="789">
        <v>113.99347807999999</v>
      </c>
      <c r="G21" s="405">
        <f t="shared" si="0"/>
        <v>455.97</v>
      </c>
    </row>
    <row r="22" spans="1:7" s="353" customFormat="1" ht="38.25">
      <c r="A22" s="411" t="s">
        <v>351</v>
      </c>
      <c r="B22" s="411" t="s">
        <v>352</v>
      </c>
      <c r="C22" s="412" t="s">
        <v>349</v>
      </c>
      <c r="D22" s="411" t="s">
        <v>350</v>
      </c>
      <c r="E22" s="405">
        <v>16</v>
      </c>
      <c r="F22" s="789">
        <v>72.67148927999999</v>
      </c>
      <c r="G22" s="405">
        <f t="shared" si="0"/>
        <v>1162.74</v>
      </c>
    </row>
    <row r="23" spans="1:7" s="353" customFormat="1" ht="15">
      <c r="A23" s="681" t="s">
        <v>353</v>
      </c>
      <c r="B23" s="682"/>
      <c r="C23" s="682"/>
      <c r="D23" s="682"/>
      <c r="E23" s="682"/>
      <c r="F23" s="682"/>
      <c r="G23" s="398">
        <f>TRUNC(SUM(G15:G20),2)</f>
        <v>937.1</v>
      </c>
    </row>
    <row r="24" spans="1:7" s="353" customFormat="1" ht="15">
      <c r="A24" s="681" t="s">
        <v>354</v>
      </c>
      <c r="B24" s="682"/>
      <c r="C24" s="682"/>
      <c r="D24" s="682"/>
      <c r="E24" s="682"/>
      <c r="F24" s="682"/>
      <c r="G24" s="398">
        <f>TRUNC(SUM(G21:G22),2)</f>
        <v>1618.71</v>
      </c>
    </row>
    <row r="25" spans="1:7" s="353" customFormat="1" ht="15">
      <c r="A25" s="443"/>
      <c r="B25" s="443"/>
      <c r="C25" s="443"/>
      <c r="D25" s="443"/>
      <c r="E25" s="443"/>
      <c r="F25" s="790" t="s">
        <v>621</v>
      </c>
      <c r="G25" s="398">
        <f>TRUNC(SUM(G23:G24),2)</f>
        <v>2555.81</v>
      </c>
    </row>
    <row r="26" spans="1:7" s="353" customFormat="1" ht="15">
      <c r="A26" s="434"/>
      <c r="B26" s="434"/>
      <c r="C26" s="434"/>
      <c r="D26" s="434"/>
      <c r="E26" s="434"/>
      <c r="F26" s="791"/>
      <c r="G26" s="435"/>
    </row>
    <row r="27" spans="1:7" s="353" customFormat="1" ht="15">
      <c r="A27" s="434"/>
      <c r="B27" s="434"/>
      <c r="C27" s="434"/>
      <c r="D27" s="434"/>
      <c r="E27" s="434"/>
      <c r="F27" s="791"/>
      <c r="G27" s="435"/>
    </row>
    <row r="28" spans="1:7" s="353" customFormat="1" ht="25.5">
      <c r="A28" s="392" t="s">
        <v>337</v>
      </c>
      <c r="B28" s="393" t="s">
        <v>338</v>
      </c>
      <c r="C28" s="394" t="s">
        <v>339</v>
      </c>
      <c r="D28" s="394" t="s">
        <v>340</v>
      </c>
      <c r="E28" s="395" t="s">
        <v>341</v>
      </c>
      <c r="F28" s="792" t="s">
        <v>620</v>
      </c>
      <c r="G28" s="396" t="s">
        <v>619</v>
      </c>
    </row>
    <row r="29" spans="1:7" s="353" customFormat="1" ht="15">
      <c r="A29" s="371"/>
      <c r="B29" s="371"/>
      <c r="C29" s="477"/>
      <c r="D29" s="477"/>
      <c r="E29" s="478"/>
      <c r="F29" s="793"/>
      <c r="G29" s="479"/>
    </row>
    <row r="30" spans="1:7" s="353" customFormat="1" ht="15">
      <c r="A30" s="480" t="s">
        <v>11</v>
      </c>
      <c r="B30" s="480" t="s">
        <v>13</v>
      </c>
      <c r="C30" s="357"/>
      <c r="D30" s="357"/>
      <c r="E30" s="357"/>
      <c r="F30" s="789"/>
      <c r="G30" s="369"/>
    </row>
    <row r="31" spans="1:7" s="353" customFormat="1" ht="25.5">
      <c r="A31" s="480" t="s">
        <v>383</v>
      </c>
      <c r="B31" s="358" t="s">
        <v>1243</v>
      </c>
      <c r="C31" s="354" t="s">
        <v>344</v>
      </c>
      <c r="D31" s="354" t="s">
        <v>108</v>
      </c>
      <c r="E31" s="279"/>
      <c r="F31" s="789"/>
      <c r="G31" s="280"/>
    </row>
    <row r="32" spans="1:7" s="353" customFormat="1" ht="15">
      <c r="A32" s="356" t="s">
        <v>582</v>
      </c>
      <c r="B32" s="356" t="s">
        <v>581</v>
      </c>
      <c r="C32" s="355" t="s">
        <v>344</v>
      </c>
      <c r="D32" s="355" t="s">
        <v>345</v>
      </c>
      <c r="E32" s="483">
        <v>0.8</v>
      </c>
      <c r="F32" s="789">
        <v>16.41664816</v>
      </c>
      <c r="G32" s="405">
        <f>TRUNC(E32*F32,2)</f>
        <v>13.13</v>
      </c>
    </row>
    <row r="33" spans="1:7" s="353" customFormat="1" ht="15">
      <c r="A33" s="356" t="s">
        <v>456</v>
      </c>
      <c r="B33" s="306" t="s">
        <v>455</v>
      </c>
      <c r="C33" s="355" t="s">
        <v>344</v>
      </c>
      <c r="D33" s="355" t="s">
        <v>345</v>
      </c>
      <c r="E33" s="483">
        <v>0.3</v>
      </c>
      <c r="F33" s="789">
        <v>16.45115504</v>
      </c>
      <c r="G33" s="405">
        <f>TRUNC(E33*F33,2)</f>
        <v>4.93</v>
      </c>
    </row>
    <row r="34" spans="1:7" s="353" customFormat="1" ht="15">
      <c r="A34" s="356" t="s">
        <v>346</v>
      </c>
      <c r="B34" s="306" t="s">
        <v>443</v>
      </c>
      <c r="C34" s="355" t="s">
        <v>344</v>
      </c>
      <c r="D34" s="355" t="s">
        <v>345</v>
      </c>
      <c r="E34" s="483">
        <v>0.95</v>
      </c>
      <c r="F34" s="789">
        <v>12.35346304</v>
      </c>
      <c r="G34" s="405">
        <f>TRUNC(E34*F34,2)</f>
        <v>11.73</v>
      </c>
    </row>
    <row r="35" spans="1:7" s="353" customFormat="1" ht="15">
      <c r="A35" s="689" t="s">
        <v>617</v>
      </c>
      <c r="B35" s="690"/>
      <c r="C35" s="690"/>
      <c r="D35" s="690"/>
      <c r="E35" s="690"/>
      <c r="F35" s="691"/>
      <c r="G35" s="398">
        <f>TRUNC(SUM(G32:G34),2)</f>
        <v>29.79</v>
      </c>
    </row>
    <row r="36" spans="1:7" s="353" customFormat="1" ht="15">
      <c r="A36" s="689" t="s">
        <v>618</v>
      </c>
      <c r="B36" s="690"/>
      <c r="C36" s="690"/>
      <c r="D36" s="690"/>
      <c r="E36" s="690"/>
      <c r="F36" s="691"/>
      <c r="G36" s="398">
        <v>0</v>
      </c>
    </row>
    <row r="37" spans="1:7" s="353" customFormat="1" ht="15">
      <c r="A37" s="523" t="s">
        <v>1245</v>
      </c>
      <c r="B37" s="488"/>
      <c r="C37" s="488"/>
      <c r="D37" s="488"/>
      <c r="E37" s="488"/>
      <c r="F37" s="794" t="s">
        <v>621</v>
      </c>
      <c r="G37" s="398">
        <f>TRUNC(SUM(G35:G36),2)</f>
        <v>29.79</v>
      </c>
    </row>
    <row r="38" spans="1:7" s="353" customFormat="1" ht="15">
      <c r="A38" s="587"/>
      <c r="B38" s="587"/>
      <c r="C38" s="587"/>
      <c r="D38" s="587"/>
      <c r="E38" s="587"/>
      <c r="F38" s="795"/>
      <c r="G38" s="588"/>
    </row>
    <row r="39" spans="1:7" s="353" customFormat="1" ht="15">
      <c r="A39" s="587"/>
      <c r="B39" s="587"/>
      <c r="C39" s="587"/>
      <c r="D39" s="587"/>
      <c r="E39" s="587"/>
      <c r="F39" s="795"/>
      <c r="G39" s="588"/>
    </row>
    <row r="40" spans="1:7" s="353" customFormat="1" ht="25.5">
      <c r="A40" s="392" t="s">
        <v>337</v>
      </c>
      <c r="B40" s="393" t="s">
        <v>338</v>
      </c>
      <c r="C40" s="394" t="s">
        <v>339</v>
      </c>
      <c r="D40" s="394" t="s">
        <v>340</v>
      </c>
      <c r="E40" s="395" t="s">
        <v>341</v>
      </c>
      <c r="F40" s="792" t="s">
        <v>620</v>
      </c>
      <c r="G40" s="396" t="s">
        <v>619</v>
      </c>
    </row>
    <row r="41" spans="1:7" s="353" customFormat="1" ht="15">
      <c r="A41" s="371"/>
      <c r="B41" s="371"/>
      <c r="C41" s="477"/>
      <c r="D41" s="477"/>
      <c r="E41" s="478"/>
      <c r="F41" s="793"/>
      <c r="G41" s="479"/>
    </row>
    <row r="42" spans="1:7" s="353" customFormat="1" ht="15">
      <c r="A42" s="480" t="s">
        <v>11</v>
      </c>
      <c r="B42" s="480" t="s">
        <v>13</v>
      </c>
      <c r="C42" s="357"/>
      <c r="D42" s="357"/>
      <c r="E42" s="357"/>
      <c r="F42" s="789"/>
      <c r="G42" s="369"/>
    </row>
    <row r="43" spans="1:7" s="353" customFormat="1" ht="38.25">
      <c r="A43" s="480" t="s">
        <v>1201</v>
      </c>
      <c r="B43" s="358" t="s">
        <v>1241</v>
      </c>
      <c r="C43" s="354" t="s">
        <v>344</v>
      </c>
      <c r="D43" s="354" t="s">
        <v>1246</v>
      </c>
      <c r="E43" s="279"/>
      <c r="F43" s="789"/>
      <c r="G43" s="280"/>
    </row>
    <row r="44" spans="1:7" s="353" customFormat="1" ht="15">
      <c r="A44" s="356" t="s">
        <v>1247</v>
      </c>
      <c r="B44" s="356" t="s">
        <v>752</v>
      </c>
      <c r="C44" s="355" t="s">
        <v>334</v>
      </c>
      <c r="D44" s="355" t="s">
        <v>108</v>
      </c>
      <c r="E44" s="302">
        <v>0.6</v>
      </c>
      <c r="F44" s="789">
        <v>0.5952436799999999</v>
      </c>
      <c r="G44" s="405">
        <f>TRUNC(E44*F44,2)</f>
        <v>0.35</v>
      </c>
    </row>
    <row r="45" spans="1:7" s="353" customFormat="1" ht="25.5">
      <c r="A45" s="356" t="s">
        <v>1248</v>
      </c>
      <c r="B45" s="306" t="s">
        <v>1249</v>
      </c>
      <c r="C45" s="355" t="s">
        <v>334</v>
      </c>
      <c r="D45" s="355" t="s">
        <v>335</v>
      </c>
      <c r="E45" s="589">
        <v>0.2272727</v>
      </c>
      <c r="F45" s="789">
        <v>19.50501392</v>
      </c>
      <c r="G45" s="405">
        <f>TRUNC(E45*F45,2)</f>
        <v>4.43</v>
      </c>
    </row>
    <row r="46" spans="1:7" s="353" customFormat="1" ht="25.5">
      <c r="A46" s="356" t="s">
        <v>1250</v>
      </c>
      <c r="B46" s="306" t="s">
        <v>1251</v>
      </c>
      <c r="C46" s="355" t="s">
        <v>334</v>
      </c>
      <c r="D46" s="355" t="s">
        <v>379</v>
      </c>
      <c r="E46" s="483">
        <v>1.58</v>
      </c>
      <c r="F46" s="789">
        <v>3.08836576</v>
      </c>
      <c r="G46" s="405">
        <f>TRUNC(E46*F46,2)</f>
        <v>4.87</v>
      </c>
    </row>
    <row r="47" spans="1:7" s="353" customFormat="1" ht="15">
      <c r="A47" s="356" t="s">
        <v>1252</v>
      </c>
      <c r="B47" s="306" t="s">
        <v>405</v>
      </c>
      <c r="C47" s="355" t="s">
        <v>334</v>
      </c>
      <c r="D47" s="355" t="s">
        <v>108</v>
      </c>
      <c r="E47" s="483">
        <v>0.15</v>
      </c>
      <c r="F47" s="789">
        <v>8.62672</v>
      </c>
      <c r="G47" s="405">
        <f>TRUNC(E47*F47,2)</f>
        <v>1.29</v>
      </c>
    </row>
    <row r="48" spans="1:7" s="353" customFormat="1" ht="15">
      <c r="A48" s="356" t="s">
        <v>1253</v>
      </c>
      <c r="B48" s="306" t="s">
        <v>1254</v>
      </c>
      <c r="C48" s="355" t="s">
        <v>334</v>
      </c>
      <c r="D48" s="355" t="s">
        <v>388</v>
      </c>
      <c r="E48" s="483">
        <v>0.022</v>
      </c>
      <c r="F48" s="789">
        <v>13.897645919999999</v>
      </c>
      <c r="G48" s="405">
        <f>TRUNC(E48*F48,2)</f>
        <v>0.3</v>
      </c>
    </row>
    <row r="49" spans="1:7" s="353" customFormat="1" ht="15">
      <c r="A49" s="689" t="s">
        <v>617</v>
      </c>
      <c r="B49" s="690"/>
      <c r="C49" s="690"/>
      <c r="D49" s="690"/>
      <c r="E49" s="690"/>
      <c r="F49" s="691"/>
      <c r="G49" s="398">
        <v>0</v>
      </c>
    </row>
    <row r="50" spans="1:7" s="353" customFormat="1" ht="15">
      <c r="A50" s="689" t="s">
        <v>618</v>
      </c>
      <c r="B50" s="690"/>
      <c r="C50" s="690"/>
      <c r="D50" s="690"/>
      <c r="E50" s="690"/>
      <c r="F50" s="691"/>
      <c r="G50" s="398">
        <f>TRUNC(SUM(G44:G48),2)</f>
        <v>11.24</v>
      </c>
    </row>
    <row r="51" spans="1:7" s="353" customFormat="1" ht="15">
      <c r="A51" s="523" t="s">
        <v>1255</v>
      </c>
      <c r="B51" s="488"/>
      <c r="C51" s="488"/>
      <c r="D51" s="488"/>
      <c r="E51" s="488"/>
      <c r="F51" s="794" t="s">
        <v>621</v>
      </c>
      <c r="G51" s="398">
        <f>TRUNC(SUM(G49:G50),2)</f>
        <v>11.24</v>
      </c>
    </row>
    <row r="52" spans="1:7" s="353" customFormat="1" ht="15">
      <c r="A52" s="434"/>
      <c r="B52" s="434"/>
      <c r="C52" s="434"/>
      <c r="D52" s="434"/>
      <c r="E52" s="434"/>
      <c r="F52" s="791"/>
      <c r="G52" s="435"/>
    </row>
    <row r="53" spans="1:7" s="353" customFormat="1" ht="15">
      <c r="A53" s="434"/>
      <c r="B53" s="434"/>
      <c r="C53" s="434"/>
      <c r="D53" s="434"/>
      <c r="E53" s="434"/>
      <c r="F53" s="791"/>
      <c r="G53" s="435"/>
    </row>
    <row r="54" spans="1:7" s="353" customFormat="1" ht="25.5">
      <c r="A54" s="392" t="s">
        <v>337</v>
      </c>
      <c r="B54" s="393" t="s">
        <v>338</v>
      </c>
      <c r="C54" s="394" t="s">
        <v>339</v>
      </c>
      <c r="D54" s="394" t="s">
        <v>340</v>
      </c>
      <c r="E54" s="395" t="s">
        <v>341</v>
      </c>
      <c r="F54" s="792" t="s">
        <v>620</v>
      </c>
      <c r="G54" s="396" t="s">
        <v>619</v>
      </c>
    </row>
    <row r="55" spans="1:7" s="353" customFormat="1" ht="15">
      <c r="A55" s="371"/>
      <c r="B55" s="371"/>
      <c r="C55" s="477"/>
      <c r="D55" s="477"/>
      <c r="E55" s="478"/>
      <c r="F55" s="793"/>
      <c r="G55" s="479"/>
    </row>
    <row r="56" spans="1:7" s="353" customFormat="1" ht="15">
      <c r="A56" s="480" t="s">
        <v>12</v>
      </c>
      <c r="B56" s="480" t="s">
        <v>14</v>
      </c>
      <c r="C56" s="357"/>
      <c r="D56" s="357"/>
      <c r="E56" s="357"/>
      <c r="F56" s="789"/>
      <c r="G56" s="369"/>
    </row>
    <row r="57" spans="1:7" s="353" customFormat="1" ht="25.5">
      <c r="A57" s="480" t="s">
        <v>384</v>
      </c>
      <c r="B57" s="358" t="s">
        <v>1258</v>
      </c>
      <c r="C57" s="354" t="s">
        <v>344</v>
      </c>
      <c r="D57" s="354" t="s">
        <v>108</v>
      </c>
      <c r="E57" s="279"/>
      <c r="F57" s="789"/>
      <c r="G57" s="280"/>
    </row>
    <row r="58" spans="1:7" s="353" customFormat="1" ht="15">
      <c r="A58" s="356" t="s">
        <v>582</v>
      </c>
      <c r="B58" s="356" t="s">
        <v>581</v>
      </c>
      <c r="C58" s="355" t="s">
        <v>344</v>
      </c>
      <c r="D58" s="355" t="s">
        <v>345</v>
      </c>
      <c r="E58" s="483">
        <v>1</v>
      </c>
      <c r="F58" s="789">
        <v>16.41664816</v>
      </c>
      <c r="G58" s="405">
        <f>TRUNC(E58*F58,2)</f>
        <v>16.41</v>
      </c>
    </row>
    <row r="59" spans="1:7" s="353" customFormat="1" ht="15">
      <c r="A59" s="356" t="s">
        <v>346</v>
      </c>
      <c r="B59" s="306" t="s">
        <v>443</v>
      </c>
      <c r="C59" s="355" t="s">
        <v>344</v>
      </c>
      <c r="D59" s="355" t="s">
        <v>345</v>
      </c>
      <c r="E59" s="483">
        <v>2</v>
      </c>
      <c r="F59" s="789">
        <v>12.35346304</v>
      </c>
      <c r="G59" s="405">
        <f>TRUNC(E59*F59,2)</f>
        <v>24.7</v>
      </c>
    </row>
    <row r="60" spans="1:7" s="353" customFormat="1" ht="38.25">
      <c r="A60" s="356" t="s">
        <v>1262</v>
      </c>
      <c r="B60" s="306" t="s">
        <v>1261</v>
      </c>
      <c r="C60" s="355" t="s">
        <v>344</v>
      </c>
      <c r="D60" s="355" t="s">
        <v>585</v>
      </c>
      <c r="E60" s="483">
        <v>0.01</v>
      </c>
      <c r="F60" s="789">
        <v>225.79576928</v>
      </c>
      <c r="G60" s="405">
        <f>TRUNC(E60*F60,2)</f>
        <v>2.25</v>
      </c>
    </row>
    <row r="61" spans="1:7" s="353" customFormat="1" ht="15">
      <c r="A61" s="689" t="s">
        <v>617</v>
      </c>
      <c r="B61" s="690"/>
      <c r="C61" s="690"/>
      <c r="D61" s="690"/>
      <c r="E61" s="690"/>
      <c r="F61" s="691"/>
      <c r="G61" s="398">
        <f>TRUNC(SUM(G58:G60),2)</f>
        <v>43.36</v>
      </c>
    </row>
    <row r="62" spans="1:7" s="353" customFormat="1" ht="15">
      <c r="A62" s="689" t="s">
        <v>618</v>
      </c>
      <c r="B62" s="690"/>
      <c r="C62" s="690"/>
      <c r="D62" s="690"/>
      <c r="E62" s="690"/>
      <c r="F62" s="691"/>
      <c r="G62" s="398">
        <v>0</v>
      </c>
    </row>
    <row r="63" spans="1:7" s="353" customFormat="1" ht="15">
      <c r="A63" s="523" t="s">
        <v>1259</v>
      </c>
      <c r="B63" s="488"/>
      <c r="C63" s="488"/>
      <c r="D63" s="488"/>
      <c r="E63" s="488"/>
      <c r="F63" s="794" t="s">
        <v>621</v>
      </c>
      <c r="G63" s="398">
        <f>TRUNC(SUM(G61:G62),2)</f>
        <v>43.36</v>
      </c>
    </row>
    <row r="64" spans="1:7" s="353" customFormat="1" ht="15">
      <c r="A64" s="587"/>
      <c r="B64" s="587"/>
      <c r="C64" s="587"/>
      <c r="D64" s="587"/>
      <c r="E64" s="587"/>
      <c r="F64" s="795"/>
      <c r="G64" s="588"/>
    </row>
    <row r="65" spans="1:7" s="353" customFormat="1" ht="15">
      <c r="A65" s="587"/>
      <c r="B65" s="587"/>
      <c r="C65" s="587"/>
      <c r="D65" s="587"/>
      <c r="E65" s="587"/>
      <c r="F65" s="795"/>
      <c r="G65" s="588"/>
    </row>
    <row r="66" spans="1:7" s="353" customFormat="1" ht="25.5">
      <c r="A66" s="392" t="s">
        <v>337</v>
      </c>
      <c r="B66" s="393" t="s">
        <v>338</v>
      </c>
      <c r="C66" s="394" t="s">
        <v>339</v>
      </c>
      <c r="D66" s="394" t="s">
        <v>340</v>
      </c>
      <c r="E66" s="395" t="s">
        <v>341</v>
      </c>
      <c r="F66" s="792" t="s">
        <v>620</v>
      </c>
      <c r="G66" s="396" t="s">
        <v>619</v>
      </c>
    </row>
    <row r="67" spans="1:7" s="353" customFormat="1" ht="15">
      <c r="A67" s="371"/>
      <c r="B67" s="371"/>
      <c r="C67" s="477"/>
      <c r="D67" s="477"/>
      <c r="E67" s="478"/>
      <c r="F67" s="793"/>
      <c r="G67" s="479"/>
    </row>
    <row r="68" spans="1:7" s="353" customFormat="1" ht="15">
      <c r="A68" s="480" t="s">
        <v>12</v>
      </c>
      <c r="B68" s="480" t="s">
        <v>14</v>
      </c>
      <c r="C68" s="357"/>
      <c r="D68" s="357"/>
      <c r="E68" s="357"/>
      <c r="F68" s="789"/>
      <c r="G68" s="369"/>
    </row>
    <row r="69" spans="1:7" s="353" customFormat="1" ht="25.5">
      <c r="A69" s="480" t="s">
        <v>1256</v>
      </c>
      <c r="B69" s="358" t="s">
        <v>1257</v>
      </c>
      <c r="C69" s="354" t="s">
        <v>344</v>
      </c>
      <c r="D69" s="354" t="s">
        <v>1246</v>
      </c>
      <c r="E69" s="279"/>
      <c r="F69" s="789"/>
      <c r="G69" s="280"/>
    </row>
    <row r="70" spans="1:7" s="353" customFormat="1" ht="25.5">
      <c r="A70" s="356" t="s">
        <v>1263</v>
      </c>
      <c r="B70" s="356" t="s">
        <v>1264</v>
      </c>
      <c r="C70" s="355" t="s">
        <v>334</v>
      </c>
      <c r="D70" s="355" t="s">
        <v>379</v>
      </c>
      <c r="E70" s="279">
        <v>1</v>
      </c>
      <c r="F70" s="789">
        <v>4.46864096</v>
      </c>
      <c r="G70" s="405">
        <f>TRUNC(E70*F70,2)</f>
        <v>4.46</v>
      </c>
    </row>
    <row r="71" spans="1:7" s="353" customFormat="1" ht="25.5">
      <c r="A71" s="356" t="s">
        <v>1250</v>
      </c>
      <c r="B71" s="306" t="s">
        <v>1265</v>
      </c>
      <c r="C71" s="355" t="s">
        <v>334</v>
      </c>
      <c r="D71" s="355" t="s">
        <v>379</v>
      </c>
      <c r="E71" s="589">
        <v>4</v>
      </c>
      <c r="F71" s="789">
        <v>3.08836576</v>
      </c>
      <c r="G71" s="405">
        <f>TRUNC(E71*F71,2)</f>
        <v>12.35</v>
      </c>
    </row>
    <row r="72" spans="1:7" s="353" customFormat="1" ht="25.5">
      <c r="A72" s="356" t="s">
        <v>1266</v>
      </c>
      <c r="B72" s="306" t="s">
        <v>1267</v>
      </c>
      <c r="C72" s="355" t="s">
        <v>334</v>
      </c>
      <c r="D72" s="355" t="s">
        <v>585</v>
      </c>
      <c r="E72" s="483">
        <v>1</v>
      </c>
      <c r="F72" s="789">
        <v>237.2348</v>
      </c>
      <c r="G72" s="405">
        <f>TRUNC(E72*F72,2)</f>
        <v>237.23</v>
      </c>
    </row>
    <row r="73" spans="1:7" s="353" customFormat="1" ht="15">
      <c r="A73" s="356" t="s">
        <v>1269</v>
      </c>
      <c r="B73" s="306" t="s">
        <v>1268</v>
      </c>
      <c r="C73" s="355" t="s">
        <v>334</v>
      </c>
      <c r="D73" s="355" t="s">
        <v>108</v>
      </c>
      <c r="E73" s="483">
        <v>0.11</v>
      </c>
      <c r="F73" s="789">
        <v>8.77337424</v>
      </c>
      <c r="G73" s="405">
        <f>TRUNC(E73*F73,2)</f>
        <v>0.96</v>
      </c>
    </row>
    <row r="74" spans="1:7" s="353" customFormat="1" ht="15">
      <c r="A74" s="689" t="s">
        <v>617</v>
      </c>
      <c r="B74" s="690"/>
      <c r="C74" s="690"/>
      <c r="D74" s="690"/>
      <c r="E74" s="690"/>
      <c r="F74" s="691"/>
      <c r="G74" s="398">
        <v>0</v>
      </c>
    </row>
    <row r="75" spans="1:7" s="353" customFormat="1" ht="15">
      <c r="A75" s="689" t="s">
        <v>618</v>
      </c>
      <c r="B75" s="690"/>
      <c r="C75" s="690"/>
      <c r="D75" s="690"/>
      <c r="E75" s="690"/>
      <c r="F75" s="691"/>
      <c r="G75" s="398">
        <f>TRUNC(SUM(G70:G73),2)</f>
        <v>255</v>
      </c>
    </row>
    <row r="76" spans="1:7" s="353" customFormat="1" ht="15">
      <c r="A76" s="523" t="s">
        <v>1260</v>
      </c>
      <c r="B76" s="488"/>
      <c r="C76" s="488"/>
      <c r="D76" s="488"/>
      <c r="E76" s="488"/>
      <c r="F76" s="794" t="s">
        <v>621</v>
      </c>
      <c r="G76" s="398">
        <f>TRUNC(SUM(G74:G75),2)</f>
        <v>255</v>
      </c>
    </row>
    <row r="77" spans="1:7" s="353" customFormat="1" ht="15">
      <c r="A77" s="434"/>
      <c r="B77" s="434"/>
      <c r="C77" s="434"/>
      <c r="D77" s="434"/>
      <c r="E77" s="434"/>
      <c r="F77" s="791"/>
      <c r="G77" s="435"/>
    </row>
    <row r="78" spans="1:7" s="353" customFormat="1" ht="15">
      <c r="A78" s="434"/>
      <c r="B78" s="434"/>
      <c r="C78" s="434"/>
      <c r="D78" s="434"/>
      <c r="E78" s="434"/>
      <c r="F78" s="791"/>
      <c r="G78" s="435"/>
    </row>
    <row r="79" spans="1:7" s="353" customFormat="1" ht="25.5">
      <c r="A79" s="392" t="s">
        <v>337</v>
      </c>
      <c r="B79" s="393" t="s">
        <v>338</v>
      </c>
      <c r="C79" s="394" t="s">
        <v>339</v>
      </c>
      <c r="D79" s="394" t="s">
        <v>340</v>
      </c>
      <c r="E79" s="395" t="s">
        <v>341</v>
      </c>
      <c r="F79" s="786" t="s">
        <v>342</v>
      </c>
      <c r="G79" s="396" t="s">
        <v>343</v>
      </c>
    </row>
    <row r="80" spans="1:7" s="353" customFormat="1" ht="4.5" customHeight="1">
      <c r="A80" s="399"/>
      <c r="B80" s="399"/>
      <c r="C80" s="400"/>
      <c r="D80" s="400"/>
      <c r="E80" s="401"/>
      <c r="F80" s="787"/>
      <c r="G80" s="402"/>
    </row>
    <row r="81" spans="1:7" s="353" customFormat="1" ht="15">
      <c r="A81" s="410" t="s">
        <v>84</v>
      </c>
      <c r="B81" s="494" t="s">
        <v>992</v>
      </c>
      <c r="C81" s="454"/>
      <c r="D81" s="454"/>
      <c r="E81" s="454"/>
      <c r="F81" s="796"/>
      <c r="G81" s="454"/>
    </row>
    <row r="82" spans="1:7" s="353" customFormat="1" ht="15">
      <c r="A82" s="512" t="s">
        <v>964</v>
      </c>
      <c r="B82" s="403" t="s">
        <v>406</v>
      </c>
      <c r="C82" s="465" t="s">
        <v>344</v>
      </c>
      <c r="D82" s="465"/>
      <c r="E82" s="454"/>
      <c r="F82" s="796"/>
      <c r="G82" s="454"/>
    </row>
    <row r="83" spans="1:7" s="353" customFormat="1" ht="15">
      <c r="A83" s="411" t="s">
        <v>442</v>
      </c>
      <c r="B83" s="411" t="s">
        <v>441</v>
      </c>
      <c r="C83" s="412" t="s">
        <v>344</v>
      </c>
      <c r="D83" s="411" t="s">
        <v>345</v>
      </c>
      <c r="E83" s="404">
        <v>0.493</v>
      </c>
      <c r="F83" s="789">
        <v>16.51154208</v>
      </c>
      <c r="G83" s="406">
        <f>TRUNC(E83*F83,2)</f>
        <v>8.14</v>
      </c>
    </row>
    <row r="84" spans="1:7" s="353" customFormat="1" ht="15">
      <c r="A84" s="411" t="s">
        <v>346</v>
      </c>
      <c r="B84" s="411" t="s">
        <v>443</v>
      </c>
      <c r="C84" s="412" t="s">
        <v>344</v>
      </c>
      <c r="D84" s="411" t="s">
        <v>345</v>
      </c>
      <c r="E84" s="464">
        <v>0.74</v>
      </c>
      <c r="F84" s="789">
        <v>12.35346304</v>
      </c>
      <c r="G84" s="406">
        <f>TRUNC(E84*F84,2)</f>
        <v>9.14</v>
      </c>
    </row>
    <row r="85" spans="1:7" s="353" customFormat="1" ht="25.5">
      <c r="A85" s="411" t="s">
        <v>775</v>
      </c>
      <c r="B85" s="411" t="s">
        <v>989</v>
      </c>
      <c r="C85" s="412" t="s">
        <v>344</v>
      </c>
      <c r="D85" s="411" t="s">
        <v>350</v>
      </c>
      <c r="E85" s="464">
        <v>0.12</v>
      </c>
      <c r="F85" s="789">
        <v>1.11284688</v>
      </c>
      <c r="G85" s="406">
        <f>TRUNC(E85*F85,2)</f>
        <v>0.13</v>
      </c>
    </row>
    <row r="86" spans="1:7" s="353" customFormat="1" ht="25.5">
      <c r="A86" s="411" t="s">
        <v>774</v>
      </c>
      <c r="B86" s="411" t="s">
        <v>991</v>
      </c>
      <c r="C86" s="412" t="s">
        <v>344</v>
      </c>
      <c r="D86" s="411" t="s">
        <v>435</v>
      </c>
      <c r="E86" s="464">
        <v>0.126</v>
      </c>
      <c r="F86" s="789">
        <v>0.25017488</v>
      </c>
      <c r="G86" s="406">
        <f>TRUNC(E86*F86,2)</f>
        <v>0.03</v>
      </c>
    </row>
    <row r="87" spans="1:7" s="353" customFormat="1" ht="38.25">
      <c r="A87" s="411" t="s">
        <v>990</v>
      </c>
      <c r="B87" s="411" t="s">
        <v>776</v>
      </c>
      <c r="C87" s="412" t="s">
        <v>344</v>
      </c>
      <c r="D87" s="411" t="s">
        <v>585</v>
      </c>
      <c r="E87" s="464">
        <v>1.15</v>
      </c>
      <c r="F87" s="789">
        <v>242.72139392</v>
      </c>
      <c r="G87" s="406">
        <f>TRUNC(E87*F87,2)</f>
        <v>279.12</v>
      </c>
    </row>
    <row r="88" spans="1:7" s="353" customFormat="1" ht="15">
      <c r="A88" s="681" t="s">
        <v>353</v>
      </c>
      <c r="B88" s="682"/>
      <c r="C88" s="682"/>
      <c r="D88" s="682"/>
      <c r="E88" s="682"/>
      <c r="F88" s="682"/>
      <c r="G88" s="398">
        <f>TRUNC(SUM(G83:G84),2)</f>
        <v>17.28</v>
      </c>
    </row>
    <row r="89" spans="1:7" s="353" customFormat="1" ht="15">
      <c r="A89" s="681" t="s">
        <v>354</v>
      </c>
      <c r="B89" s="682"/>
      <c r="C89" s="682"/>
      <c r="D89" s="682"/>
      <c r="E89" s="682"/>
      <c r="F89" s="682"/>
      <c r="G89" s="398">
        <f>TRUNC(SUM(G85:G87),2)</f>
        <v>279.28</v>
      </c>
    </row>
    <row r="90" spans="1:7" s="353" customFormat="1" ht="15">
      <c r="A90" s="443" t="s">
        <v>1000</v>
      </c>
      <c r="B90" s="443"/>
      <c r="C90" s="443"/>
      <c r="D90" s="443"/>
      <c r="E90" s="443"/>
      <c r="F90" s="790" t="s">
        <v>621</v>
      </c>
      <c r="G90" s="398">
        <f>TRUNC(SUM(G88:G89),2)</f>
        <v>296.56</v>
      </c>
    </row>
    <row r="91" spans="1:7" s="353" customFormat="1" ht="15">
      <c r="A91" s="444"/>
      <c r="B91" s="458"/>
      <c r="C91" s="458"/>
      <c r="D91" s="458"/>
      <c r="E91" s="458"/>
      <c r="F91" s="791"/>
      <c r="G91" s="420"/>
    </row>
    <row r="92" spans="1:7" s="353" customFormat="1" ht="15">
      <c r="A92" s="444"/>
      <c r="B92" s="458"/>
      <c r="C92" s="458"/>
      <c r="D92" s="458"/>
      <c r="E92" s="458"/>
      <c r="F92" s="791"/>
      <c r="G92" s="420"/>
    </row>
    <row r="93" spans="1:7" s="353" customFormat="1" ht="25.5">
      <c r="A93" s="392" t="s">
        <v>337</v>
      </c>
      <c r="B93" s="393" t="s">
        <v>338</v>
      </c>
      <c r="C93" s="394" t="s">
        <v>339</v>
      </c>
      <c r="D93" s="394" t="s">
        <v>340</v>
      </c>
      <c r="E93" s="395" t="s">
        <v>341</v>
      </c>
      <c r="F93" s="786" t="s">
        <v>342</v>
      </c>
      <c r="G93" s="396" t="s">
        <v>343</v>
      </c>
    </row>
    <row r="94" spans="1:7" s="353" customFormat="1" ht="4.5" customHeight="1">
      <c r="A94" s="399"/>
      <c r="B94" s="399"/>
      <c r="C94" s="400"/>
      <c r="D94" s="400"/>
      <c r="E94" s="401"/>
      <c r="F94" s="787"/>
      <c r="G94" s="402"/>
    </row>
    <row r="95" spans="1:7" s="353" customFormat="1" ht="15">
      <c r="A95" s="498" t="s">
        <v>1001</v>
      </c>
      <c r="B95" s="499" t="s">
        <v>992</v>
      </c>
      <c r="C95" s="454"/>
      <c r="D95" s="454"/>
      <c r="E95" s="454"/>
      <c r="F95" s="796"/>
      <c r="G95" s="454"/>
    </row>
    <row r="96" spans="1:7" s="353" customFormat="1" ht="15">
      <c r="A96" s="500" t="s">
        <v>957</v>
      </c>
      <c r="B96" s="499" t="s">
        <v>406</v>
      </c>
      <c r="C96" s="465" t="s">
        <v>344</v>
      </c>
      <c r="D96" s="465"/>
      <c r="E96" s="454"/>
      <c r="F96" s="796"/>
      <c r="G96" s="454"/>
    </row>
    <row r="97" spans="1:7" s="353" customFormat="1" ht="15">
      <c r="A97" s="456" t="s">
        <v>442</v>
      </c>
      <c r="B97" s="497" t="s">
        <v>441</v>
      </c>
      <c r="C97" s="457" t="s">
        <v>344</v>
      </c>
      <c r="D97" s="461" t="s">
        <v>345</v>
      </c>
      <c r="E97" s="404">
        <v>0.442</v>
      </c>
      <c r="F97" s="789">
        <v>16.51154208</v>
      </c>
      <c r="G97" s="406">
        <f>TRUNC(E97*F97,2)</f>
        <v>7.29</v>
      </c>
    </row>
    <row r="98" spans="1:7" s="353" customFormat="1" ht="15">
      <c r="A98" s="461" t="s">
        <v>346</v>
      </c>
      <c r="B98" s="495" t="s">
        <v>443</v>
      </c>
      <c r="C98" s="457" t="s">
        <v>344</v>
      </c>
      <c r="D98" s="461" t="s">
        <v>345</v>
      </c>
      <c r="E98" s="464">
        <v>0.442</v>
      </c>
      <c r="F98" s="789">
        <v>12.35346304</v>
      </c>
      <c r="G98" s="406">
        <f>TRUNC(E98*F98,2)</f>
        <v>5.46</v>
      </c>
    </row>
    <row r="99" spans="1:7" s="353" customFormat="1" ht="25.5">
      <c r="A99" s="461" t="s">
        <v>775</v>
      </c>
      <c r="B99" s="461" t="s">
        <v>989</v>
      </c>
      <c r="C99" s="457" t="s">
        <v>344</v>
      </c>
      <c r="D99" s="461" t="s">
        <v>350</v>
      </c>
      <c r="E99" s="578">
        <v>0.058</v>
      </c>
      <c r="F99" s="789">
        <v>1.11284688</v>
      </c>
      <c r="G99" s="406">
        <f>TRUNC(E99*F99,2)</f>
        <v>0.06</v>
      </c>
    </row>
    <row r="100" spans="1:7" s="353" customFormat="1" ht="25.5">
      <c r="A100" s="461" t="s">
        <v>774</v>
      </c>
      <c r="B100" s="461" t="s">
        <v>991</v>
      </c>
      <c r="C100" s="457" t="s">
        <v>344</v>
      </c>
      <c r="D100" s="461" t="s">
        <v>435</v>
      </c>
      <c r="E100" s="578">
        <v>0.053</v>
      </c>
      <c r="F100" s="789">
        <v>0.25017488</v>
      </c>
      <c r="G100" s="406">
        <f>TRUNC(E100*F100,2)</f>
        <v>0.01</v>
      </c>
    </row>
    <row r="101" spans="1:7" s="353" customFormat="1" ht="38.25">
      <c r="A101" s="500" t="s">
        <v>990</v>
      </c>
      <c r="B101" s="499" t="s">
        <v>776</v>
      </c>
      <c r="C101" s="465" t="s">
        <v>344</v>
      </c>
      <c r="D101" s="461" t="s">
        <v>585</v>
      </c>
      <c r="E101" s="464">
        <v>1.095</v>
      </c>
      <c r="F101" s="789">
        <v>242.72139392</v>
      </c>
      <c r="G101" s="406">
        <f>TRUNC(E101*F101,2)</f>
        <v>265.77</v>
      </c>
    </row>
    <row r="102" spans="1:7" s="353" customFormat="1" ht="15">
      <c r="A102" s="681" t="s">
        <v>353</v>
      </c>
      <c r="B102" s="682"/>
      <c r="C102" s="682"/>
      <c r="D102" s="682"/>
      <c r="E102" s="682"/>
      <c r="F102" s="682"/>
      <c r="G102" s="398">
        <f>TRUNC(SUM(G97:G98),2)</f>
        <v>12.75</v>
      </c>
    </row>
    <row r="103" spans="1:7" s="353" customFormat="1" ht="15">
      <c r="A103" s="681" t="s">
        <v>354</v>
      </c>
      <c r="B103" s="682"/>
      <c r="C103" s="682"/>
      <c r="D103" s="682"/>
      <c r="E103" s="682"/>
      <c r="F103" s="682"/>
      <c r="G103" s="398">
        <f>TRUNC(SUM(G100:G101),2)</f>
        <v>265.78</v>
      </c>
    </row>
    <row r="104" spans="1:7" s="353" customFormat="1" ht="15">
      <c r="A104" s="502" t="s">
        <v>1002</v>
      </c>
      <c r="B104" s="443"/>
      <c r="C104" s="443"/>
      <c r="D104" s="443"/>
      <c r="E104" s="443"/>
      <c r="F104" s="790" t="s">
        <v>621</v>
      </c>
      <c r="G104" s="398">
        <f>TRUNC(SUM(G102:G103),2)</f>
        <v>278.53</v>
      </c>
    </row>
    <row r="105" spans="1:7" s="353" customFormat="1" ht="15">
      <c r="A105" s="444"/>
      <c r="B105" s="458"/>
      <c r="C105" s="458"/>
      <c r="D105" s="458"/>
      <c r="E105" s="458"/>
      <c r="F105" s="791"/>
      <c r="G105" s="420"/>
    </row>
    <row r="106" spans="1:7" s="353" customFormat="1" ht="15">
      <c r="A106" s="444"/>
      <c r="B106" s="458"/>
      <c r="C106" s="458"/>
      <c r="D106" s="458"/>
      <c r="E106" s="458"/>
      <c r="F106" s="791"/>
      <c r="G106" s="420"/>
    </row>
    <row r="107" spans="1:7" s="353" customFormat="1" ht="25.5">
      <c r="A107" s="392" t="s">
        <v>337</v>
      </c>
      <c r="B107" s="393" t="s">
        <v>338</v>
      </c>
      <c r="C107" s="394" t="s">
        <v>339</v>
      </c>
      <c r="D107" s="394" t="s">
        <v>340</v>
      </c>
      <c r="E107" s="395" t="s">
        <v>341</v>
      </c>
      <c r="F107" s="786" t="s">
        <v>342</v>
      </c>
      <c r="G107" s="396" t="s">
        <v>343</v>
      </c>
    </row>
    <row r="108" spans="1:7" s="353" customFormat="1" ht="4.5" customHeight="1">
      <c r="A108" s="399"/>
      <c r="B108" s="399"/>
      <c r="C108" s="400"/>
      <c r="D108" s="400"/>
      <c r="E108" s="401"/>
      <c r="F108" s="787"/>
      <c r="G108" s="402"/>
    </row>
    <row r="109" spans="1:7" s="353" customFormat="1" ht="15">
      <c r="A109" s="498" t="s">
        <v>418</v>
      </c>
      <c r="B109" s="499" t="s">
        <v>992</v>
      </c>
      <c r="C109" s="454"/>
      <c r="D109" s="454"/>
      <c r="E109" s="454"/>
      <c r="F109" s="796"/>
      <c r="G109" s="454"/>
    </row>
    <row r="110" spans="1:7" s="353" customFormat="1" ht="15">
      <c r="A110" s="500" t="s">
        <v>419</v>
      </c>
      <c r="B110" s="499" t="s">
        <v>406</v>
      </c>
      <c r="C110" s="465" t="s">
        <v>344</v>
      </c>
      <c r="D110" s="465"/>
      <c r="E110" s="454"/>
      <c r="F110" s="796"/>
      <c r="G110" s="454"/>
    </row>
    <row r="111" spans="1:7" s="353" customFormat="1" ht="15">
      <c r="A111" s="456" t="s">
        <v>442</v>
      </c>
      <c r="B111" s="497" t="s">
        <v>441</v>
      </c>
      <c r="C111" s="457" t="s">
        <v>344</v>
      </c>
      <c r="D111" s="457" t="s">
        <v>345</v>
      </c>
      <c r="E111" s="404">
        <v>0.363</v>
      </c>
      <c r="F111" s="789">
        <v>16.51154208</v>
      </c>
      <c r="G111" s="406">
        <f>TRUNC(E111*F111,2)</f>
        <v>5.99</v>
      </c>
    </row>
    <row r="112" spans="1:7" s="353" customFormat="1" ht="15">
      <c r="A112" s="461" t="s">
        <v>346</v>
      </c>
      <c r="B112" s="497" t="s">
        <v>443</v>
      </c>
      <c r="C112" s="457" t="s">
        <v>344</v>
      </c>
      <c r="D112" s="457" t="s">
        <v>345</v>
      </c>
      <c r="E112" s="464">
        <v>0.544</v>
      </c>
      <c r="F112" s="789">
        <v>12.35346304</v>
      </c>
      <c r="G112" s="406">
        <f>TRUNC(E112*F112,2)</f>
        <v>6.72</v>
      </c>
    </row>
    <row r="113" spans="1:7" s="353" customFormat="1" ht="25.5">
      <c r="A113" s="461" t="s">
        <v>775</v>
      </c>
      <c r="B113" s="497" t="s">
        <v>989</v>
      </c>
      <c r="C113" s="457" t="s">
        <v>344</v>
      </c>
      <c r="D113" s="457" t="s">
        <v>350</v>
      </c>
      <c r="E113" s="464">
        <v>0.088</v>
      </c>
      <c r="F113" s="789">
        <v>1.11284688</v>
      </c>
      <c r="G113" s="406">
        <f>TRUNC(E113*F113,2)</f>
        <v>0.09</v>
      </c>
    </row>
    <row r="114" spans="1:7" s="353" customFormat="1" ht="25.5">
      <c r="A114" s="461" t="s">
        <v>774</v>
      </c>
      <c r="B114" s="497" t="s">
        <v>991</v>
      </c>
      <c r="C114" s="457" t="s">
        <v>344</v>
      </c>
      <c r="D114" s="457" t="s">
        <v>435</v>
      </c>
      <c r="E114" s="464">
        <v>0.093</v>
      </c>
      <c r="F114" s="789">
        <v>0.25017488</v>
      </c>
      <c r="G114" s="406">
        <f>TRUNC(E114*F114,2)</f>
        <v>0.02</v>
      </c>
    </row>
    <row r="115" spans="1:7" s="353" customFormat="1" ht="58.5" customHeight="1">
      <c r="A115" s="500" t="s">
        <v>990</v>
      </c>
      <c r="B115" s="497" t="s">
        <v>776</v>
      </c>
      <c r="C115" s="465" t="s">
        <v>344</v>
      </c>
      <c r="D115" s="465" t="s">
        <v>585</v>
      </c>
      <c r="E115" s="464">
        <v>1.15</v>
      </c>
      <c r="F115" s="789">
        <v>242.72139392</v>
      </c>
      <c r="G115" s="406">
        <f>TRUNC(E115*F115,2)</f>
        <v>279.12</v>
      </c>
    </row>
    <row r="116" spans="1:7" s="353" customFormat="1" ht="15">
      <c r="A116" s="698" t="s">
        <v>353</v>
      </c>
      <c r="B116" s="699"/>
      <c r="C116" s="699"/>
      <c r="D116" s="699"/>
      <c r="E116" s="699"/>
      <c r="F116" s="700"/>
      <c r="G116" s="501">
        <f>TRUNC(SUM(G111:G112),2)</f>
        <v>12.71</v>
      </c>
    </row>
    <row r="117" spans="1:7" s="353" customFormat="1" ht="15">
      <c r="A117" s="698" t="s">
        <v>354</v>
      </c>
      <c r="B117" s="699"/>
      <c r="C117" s="699"/>
      <c r="D117" s="699"/>
      <c r="E117" s="699"/>
      <c r="F117" s="700"/>
      <c r="G117" s="501">
        <f>TRUNC(SUM(G113:G115),2)</f>
        <v>279.23</v>
      </c>
    </row>
    <row r="118" spans="1:7" s="353" customFormat="1" ht="15">
      <c r="A118" s="443" t="s">
        <v>1015</v>
      </c>
      <c r="B118" s="443"/>
      <c r="C118" s="443"/>
      <c r="D118" s="443"/>
      <c r="E118" s="443"/>
      <c r="F118" s="790" t="s">
        <v>621</v>
      </c>
      <c r="G118" s="398">
        <f>TRUNC(SUM(G116:G117),2)</f>
        <v>291.94</v>
      </c>
    </row>
    <row r="119" spans="1:7" s="353" customFormat="1" ht="15">
      <c r="A119" s="444"/>
      <c r="B119" s="458"/>
      <c r="C119" s="458"/>
      <c r="D119" s="458"/>
      <c r="E119" s="458"/>
      <c r="F119" s="791"/>
      <c r="G119" s="420"/>
    </row>
    <row r="120" spans="1:7" s="353" customFormat="1" ht="15">
      <c r="A120" s="444"/>
      <c r="B120" s="458"/>
      <c r="C120" s="458"/>
      <c r="D120" s="458"/>
      <c r="E120" s="458"/>
      <c r="F120" s="791"/>
      <c r="G120" s="420"/>
    </row>
    <row r="121" spans="1:7" s="353" customFormat="1" ht="25.5">
      <c r="A121" s="392" t="s">
        <v>337</v>
      </c>
      <c r="B121" s="393" t="s">
        <v>338</v>
      </c>
      <c r="C121" s="394" t="s">
        <v>339</v>
      </c>
      <c r="D121" s="394" t="s">
        <v>340</v>
      </c>
      <c r="E121" s="395" t="s">
        <v>341</v>
      </c>
      <c r="F121" s="786" t="s">
        <v>342</v>
      </c>
      <c r="G121" s="396" t="s">
        <v>343</v>
      </c>
    </row>
    <row r="122" spans="1:7" s="353" customFormat="1" ht="4.5" customHeight="1">
      <c r="A122" s="399"/>
      <c r="B122" s="399"/>
      <c r="C122" s="400"/>
      <c r="D122" s="400"/>
      <c r="E122" s="401"/>
      <c r="F122" s="787"/>
      <c r="G122" s="402"/>
    </row>
    <row r="123" spans="1:7" s="353" customFormat="1" ht="15">
      <c r="A123" s="498" t="s">
        <v>970</v>
      </c>
      <c r="B123" s="499" t="s">
        <v>992</v>
      </c>
      <c r="C123" s="454"/>
      <c r="D123" s="454"/>
      <c r="E123" s="454"/>
      <c r="F123" s="796"/>
      <c r="G123" s="454"/>
    </row>
    <row r="124" spans="1:7" s="353" customFormat="1" ht="15">
      <c r="A124" s="500" t="s">
        <v>971</v>
      </c>
      <c r="B124" s="499" t="s">
        <v>406</v>
      </c>
      <c r="C124" s="465" t="s">
        <v>344</v>
      </c>
      <c r="D124" s="465"/>
      <c r="E124" s="454"/>
      <c r="F124" s="796"/>
      <c r="G124" s="454"/>
    </row>
    <row r="125" spans="1:7" s="353" customFormat="1" ht="15">
      <c r="A125" s="497" t="s">
        <v>582</v>
      </c>
      <c r="B125" s="497" t="s">
        <v>581</v>
      </c>
      <c r="C125" s="457" t="s">
        <v>344</v>
      </c>
      <c r="D125" s="457" t="s">
        <v>345</v>
      </c>
      <c r="E125" s="404">
        <v>0.112</v>
      </c>
      <c r="F125" s="789">
        <v>16.41664816</v>
      </c>
      <c r="G125" s="406">
        <f aca="true" t="shared" si="1" ref="G125:G130">TRUNC(E125*F125,2)</f>
        <v>1.83</v>
      </c>
    </row>
    <row r="126" spans="1:7" s="353" customFormat="1" ht="15">
      <c r="A126" s="456" t="s">
        <v>442</v>
      </c>
      <c r="B126" s="497" t="s">
        <v>441</v>
      </c>
      <c r="C126" s="457" t="s">
        <v>344</v>
      </c>
      <c r="D126" s="457" t="s">
        <v>345</v>
      </c>
      <c r="E126" s="404">
        <v>0.67</v>
      </c>
      <c r="F126" s="789">
        <v>16.51154208</v>
      </c>
      <c r="G126" s="406">
        <f t="shared" si="1"/>
        <v>11.06</v>
      </c>
    </row>
    <row r="127" spans="1:7" s="353" customFormat="1" ht="15">
      <c r="A127" s="461" t="s">
        <v>346</v>
      </c>
      <c r="B127" s="497" t="s">
        <v>443</v>
      </c>
      <c r="C127" s="457" t="s">
        <v>344</v>
      </c>
      <c r="D127" s="457" t="s">
        <v>345</v>
      </c>
      <c r="E127" s="464">
        <v>0.744</v>
      </c>
      <c r="F127" s="789">
        <v>12.35346304</v>
      </c>
      <c r="G127" s="406">
        <f t="shared" si="1"/>
        <v>9.19</v>
      </c>
    </row>
    <row r="128" spans="1:7" s="353" customFormat="1" ht="25.5">
      <c r="A128" s="461" t="s">
        <v>775</v>
      </c>
      <c r="B128" s="497" t="s">
        <v>989</v>
      </c>
      <c r="C128" s="457" t="s">
        <v>344</v>
      </c>
      <c r="D128" s="457" t="s">
        <v>350</v>
      </c>
      <c r="E128" s="464">
        <v>0.079</v>
      </c>
      <c r="F128" s="789">
        <v>1.11284688</v>
      </c>
      <c r="G128" s="406">
        <f t="shared" si="1"/>
        <v>0.08</v>
      </c>
    </row>
    <row r="129" spans="1:7" s="353" customFormat="1" ht="25.5">
      <c r="A129" s="461" t="s">
        <v>774</v>
      </c>
      <c r="B129" s="497" t="s">
        <v>991</v>
      </c>
      <c r="C129" s="457" t="s">
        <v>344</v>
      </c>
      <c r="D129" s="457" t="s">
        <v>435</v>
      </c>
      <c r="E129" s="464">
        <v>0.144</v>
      </c>
      <c r="F129" s="789">
        <v>0.25017488</v>
      </c>
      <c r="G129" s="406">
        <f t="shared" si="1"/>
        <v>0.03</v>
      </c>
    </row>
    <row r="130" spans="1:7" s="353" customFormat="1" ht="38.25">
      <c r="A130" s="461" t="s">
        <v>990</v>
      </c>
      <c r="B130" s="497" t="s">
        <v>776</v>
      </c>
      <c r="C130" s="465" t="s">
        <v>344</v>
      </c>
      <c r="D130" s="465" t="s">
        <v>585</v>
      </c>
      <c r="E130" s="464">
        <v>1.103</v>
      </c>
      <c r="F130" s="789">
        <v>242.72139392</v>
      </c>
      <c r="G130" s="406">
        <f t="shared" si="1"/>
        <v>267.72</v>
      </c>
    </row>
    <row r="131" spans="1:7" s="353" customFormat="1" ht="15">
      <c r="A131" s="698" t="s">
        <v>353</v>
      </c>
      <c r="B131" s="699"/>
      <c r="C131" s="699"/>
      <c r="D131" s="699"/>
      <c r="E131" s="699"/>
      <c r="F131" s="700"/>
      <c r="G131" s="501">
        <f>TRUNC(SUM(G125:G127),2)</f>
        <v>22.08</v>
      </c>
    </row>
    <row r="132" spans="1:7" s="353" customFormat="1" ht="15">
      <c r="A132" s="698" t="s">
        <v>354</v>
      </c>
      <c r="B132" s="699"/>
      <c r="C132" s="699"/>
      <c r="D132" s="699"/>
      <c r="E132" s="699"/>
      <c r="F132" s="700"/>
      <c r="G132" s="501">
        <f>TRUNC(SUM(G128:G130),2)</f>
        <v>267.83</v>
      </c>
    </row>
    <row r="133" spans="1:7" s="353" customFormat="1" ht="15">
      <c r="A133" s="502" t="s">
        <v>1022</v>
      </c>
      <c r="B133" s="443"/>
      <c r="C133" s="443"/>
      <c r="D133" s="443"/>
      <c r="E133" s="443"/>
      <c r="F133" s="790" t="s">
        <v>621</v>
      </c>
      <c r="G133" s="398">
        <f>TRUNC(SUM(G131:G132),2)</f>
        <v>289.91</v>
      </c>
    </row>
    <row r="134" spans="1:7" s="353" customFormat="1" ht="15">
      <c r="A134" s="444"/>
      <c r="B134" s="458"/>
      <c r="C134" s="458"/>
      <c r="D134" s="458"/>
      <c r="E134" s="458"/>
      <c r="F134" s="791"/>
      <c r="G134" s="420"/>
    </row>
    <row r="135" spans="1:7" s="353" customFormat="1" ht="15">
      <c r="A135" s="444"/>
      <c r="B135" s="458"/>
      <c r="C135" s="458"/>
      <c r="D135" s="458"/>
      <c r="E135" s="458"/>
      <c r="F135" s="791"/>
      <c r="G135" s="420"/>
    </row>
    <row r="136" spans="1:7" s="407" customFormat="1" ht="25.5">
      <c r="A136" s="392" t="s">
        <v>337</v>
      </c>
      <c r="B136" s="393" t="s">
        <v>338</v>
      </c>
      <c r="C136" s="394" t="s">
        <v>339</v>
      </c>
      <c r="D136" s="394" t="s">
        <v>340</v>
      </c>
      <c r="E136" s="395" t="s">
        <v>341</v>
      </c>
      <c r="F136" s="792" t="s">
        <v>620</v>
      </c>
      <c r="G136" s="396" t="s">
        <v>619</v>
      </c>
    </row>
    <row r="137" spans="1:7" s="407" customFormat="1" ht="15">
      <c r="A137" s="371"/>
      <c r="B137" s="371"/>
      <c r="C137" s="477"/>
      <c r="D137" s="477"/>
      <c r="E137" s="478"/>
      <c r="F137" s="793"/>
      <c r="G137" s="479"/>
    </row>
    <row r="138" spans="1:7" s="407" customFormat="1" ht="15">
      <c r="A138" s="480" t="s">
        <v>114</v>
      </c>
      <c r="B138" s="480" t="s">
        <v>111</v>
      </c>
      <c r="C138" s="357"/>
      <c r="D138" s="357"/>
      <c r="E138" s="357"/>
      <c r="F138" s="789"/>
      <c r="G138" s="369"/>
    </row>
    <row r="139" spans="1:7" s="407" customFormat="1" ht="15">
      <c r="A139" s="480" t="s">
        <v>278</v>
      </c>
      <c r="B139" s="480" t="s">
        <v>952</v>
      </c>
      <c r="C139" s="354" t="s">
        <v>344</v>
      </c>
      <c r="D139" s="354" t="s">
        <v>3</v>
      </c>
      <c r="E139" s="279"/>
      <c r="F139" s="789"/>
      <c r="G139" s="280"/>
    </row>
    <row r="140" spans="1:7" s="407" customFormat="1" ht="15">
      <c r="A140" s="356" t="s">
        <v>389</v>
      </c>
      <c r="B140" s="356" t="s">
        <v>452</v>
      </c>
      <c r="C140" s="355" t="s">
        <v>344</v>
      </c>
      <c r="D140" s="355" t="s">
        <v>345</v>
      </c>
      <c r="E140" s="483">
        <v>0.128</v>
      </c>
      <c r="F140" s="789">
        <v>14.570530080000001</v>
      </c>
      <c r="G140" s="406">
        <f>TRUNC(E140*F140,2)</f>
        <v>1.86</v>
      </c>
    </row>
    <row r="141" spans="1:7" s="407" customFormat="1" ht="25.5">
      <c r="A141" s="356" t="s">
        <v>454</v>
      </c>
      <c r="B141" s="306" t="s">
        <v>453</v>
      </c>
      <c r="C141" s="355" t="s">
        <v>344</v>
      </c>
      <c r="D141" s="355" t="s">
        <v>345</v>
      </c>
      <c r="E141" s="483">
        <v>0.276</v>
      </c>
      <c r="F141" s="789">
        <v>13.30240224</v>
      </c>
      <c r="G141" s="406">
        <f>TRUNC(E141*F141,2)</f>
        <v>3.67</v>
      </c>
    </row>
    <row r="142" spans="1:7" s="363" customFormat="1" ht="15">
      <c r="A142" s="356" t="s">
        <v>392</v>
      </c>
      <c r="B142" s="306" t="s">
        <v>1033</v>
      </c>
      <c r="C142" s="355" t="s">
        <v>334</v>
      </c>
      <c r="D142" s="355" t="s">
        <v>3</v>
      </c>
      <c r="E142" s="302">
        <v>1</v>
      </c>
      <c r="F142" s="789">
        <v>37.60387248</v>
      </c>
      <c r="G142" s="406">
        <f>TRUNC(E142*F142,2)</f>
        <v>37.6</v>
      </c>
    </row>
    <row r="143" spans="1:7" s="353" customFormat="1" ht="15">
      <c r="A143" s="681" t="s">
        <v>617</v>
      </c>
      <c r="B143" s="682"/>
      <c r="C143" s="682"/>
      <c r="D143" s="682"/>
      <c r="E143" s="682"/>
      <c r="F143" s="682"/>
      <c r="G143" s="398">
        <f>SUM(G140:G141)</f>
        <v>5.53</v>
      </c>
    </row>
    <row r="144" spans="1:7" s="353" customFormat="1" ht="15">
      <c r="A144" s="681" t="s">
        <v>618</v>
      </c>
      <c r="B144" s="682"/>
      <c r="C144" s="682"/>
      <c r="D144" s="682"/>
      <c r="E144" s="682"/>
      <c r="F144" s="682"/>
      <c r="G144" s="398">
        <f>G142</f>
        <v>37.6</v>
      </c>
    </row>
    <row r="145" spans="1:7" s="353" customFormat="1" ht="15">
      <c r="A145" s="438" t="s">
        <v>616</v>
      </c>
      <c r="B145" s="443"/>
      <c r="C145" s="443"/>
      <c r="D145" s="443"/>
      <c r="E145" s="443"/>
      <c r="F145" s="790" t="s">
        <v>621</v>
      </c>
      <c r="G145" s="398">
        <f>G143+G144</f>
        <v>43.13</v>
      </c>
    </row>
    <row r="146" spans="1:7" s="353" customFormat="1" ht="9" customHeight="1">
      <c r="A146" s="444"/>
      <c r="B146" s="458"/>
      <c r="C146" s="458"/>
      <c r="D146" s="458"/>
      <c r="E146" s="458"/>
      <c r="F146" s="791"/>
      <c r="G146" s="420"/>
    </row>
    <row r="147" spans="1:7" s="353" customFormat="1" ht="7.5" customHeight="1">
      <c r="A147" s="444"/>
      <c r="B147" s="458"/>
      <c r="C147" s="458"/>
      <c r="D147" s="458"/>
      <c r="E147" s="458"/>
      <c r="F147" s="791"/>
      <c r="G147" s="420"/>
    </row>
    <row r="148" spans="1:7" ht="25.5">
      <c r="A148" s="392" t="s">
        <v>337</v>
      </c>
      <c r="B148" s="393" t="s">
        <v>338</v>
      </c>
      <c r="C148" s="394" t="s">
        <v>339</v>
      </c>
      <c r="D148" s="394" t="s">
        <v>340</v>
      </c>
      <c r="E148" s="395" t="s">
        <v>341</v>
      </c>
      <c r="F148" s="786" t="s">
        <v>342</v>
      </c>
      <c r="G148" s="396" t="s">
        <v>343</v>
      </c>
    </row>
    <row r="149" spans="1:7" ht="3.75" customHeight="1">
      <c r="A149" s="399"/>
      <c r="B149" s="399"/>
      <c r="C149" s="400"/>
      <c r="D149" s="400"/>
      <c r="E149" s="401"/>
      <c r="F149" s="787"/>
      <c r="G149" s="402"/>
    </row>
    <row r="150" spans="1:7" s="353" customFormat="1" ht="15">
      <c r="A150" s="453" t="s">
        <v>126</v>
      </c>
      <c r="B150" s="454" t="s">
        <v>125</v>
      </c>
      <c r="C150" s="454"/>
      <c r="D150" s="454"/>
      <c r="E150" s="454"/>
      <c r="F150" s="796"/>
      <c r="G150" s="454"/>
    </row>
    <row r="151" spans="1:7" s="353" customFormat="1" ht="51">
      <c r="A151" s="459" t="s">
        <v>744</v>
      </c>
      <c r="B151" s="454" t="s">
        <v>704</v>
      </c>
      <c r="C151" s="465" t="s">
        <v>344</v>
      </c>
      <c r="D151" s="465" t="s">
        <v>558</v>
      </c>
      <c r="E151" s="454"/>
      <c r="F151" s="796"/>
      <c r="G151" s="454"/>
    </row>
    <row r="152" spans="1:7" s="353" customFormat="1" ht="25.5">
      <c r="A152" s="497" t="s">
        <v>747</v>
      </c>
      <c r="B152" s="456" t="s">
        <v>748</v>
      </c>
      <c r="C152" s="457" t="s">
        <v>344</v>
      </c>
      <c r="D152" s="457" t="s">
        <v>39</v>
      </c>
      <c r="E152" s="404">
        <v>1.26</v>
      </c>
      <c r="F152" s="789">
        <v>360.17418671999997</v>
      </c>
      <c r="G152" s="406">
        <f>TRUNC(E152*F152,2)</f>
        <v>453.81</v>
      </c>
    </row>
    <row r="153" spans="1:7" s="353" customFormat="1" ht="25.5">
      <c r="A153" s="497" t="s">
        <v>554</v>
      </c>
      <c r="B153" s="456" t="s">
        <v>749</v>
      </c>
      <c r="C153" s="457" t="s">
        <v>344</v>
      </c>
      <c r="D153" s="457" t="s">
        <v>39</v>
      </c>
      <c r="E153" s="404">
        <v>2.52</v>
      </c>
      <c r="F153" s="789">
        <v>26.630684640000002</v>
      </c>
      <c r="G153" s="406">
        <f>TRUNC(E153*F153,2)</f>
        <v>67.1</v>
      </c>
    </row>
    <row r="154" spans="1:7" s="353" customFormat="1" ht="25.5">
      <c r="A154" s="518" t="s">
        <v>1083</v>
      </c>
      <c r="B154" s="460" t="s">
        <v>1082</v>
      </c>
      <c r="C154" s="470" t="s">
        <v>334</v>
      </c>
      <c r="D154" s="470" t="s">
        <v>394</v>
      </c>
      <c r="E154" s="279">
        <v>1</v>
      </c>
      <c r="F154" s="789">
        <v>39.88132656</v>
      </c>
      <c r="G154" s="280">
        <f>TRUNC(E154*F154,2)</f>
        <v>39.88</v>
      </c>
    </row>
    <row r="155" spans="1:7" s="353" customFormat="1" ht="15">
      <c r="A155" s="518" t="s">
        <v>1092</v>
      </c>
      <c r="B155" s="518" t="s">
        <v>1093</v>
      </c>
      <c r="C155" s="470" t="s">
        <v>344</v>
      </c>
      <c r="D155" s="579" t="s">
        <v>251</v>
      </c>
      <c r="E155" s="279">
        <v>0.7</v>
      </c>
      <c r="F155" s="789">
        <v>16.41664816</v>
      </c>
      <c r="G155" s="280">
        <f aca="true" t="shared" si="2" ref="G155:G160">TRUNC(E155*F155,2)</f>
        <v>11.49</v>
      </c>
    </row>
    <row r="156" spans="1:7" s="353" customFormat="1" ht="15">
      <c r="A156" s="518" t="s">
        <v>1094</v>
      </c>
      <c r="B156" s="518" t="s">
        <v>1095</v>
      </c>
      <c r="C156" s="470" t="s">
        <v>344</v>
      </c>
      <c r="D156" s="579" t="s">
        <v>251</v>
      </c>
      <c r="E156" s="279">
        <v>1.4</v>
      </c>
      <c r="F156" s="789">
        <v>13.44905648</v>
      </c>
      <c r="G156" s="280">
        <f t="shared" si="2"/>
        <v>18.82</v>
      </c>
    </row>
    <row r="157" spans="1:7" s="353" customFormat="1" ht="25.5">
      <c r="A157" s="518" t="s">
        <v>1090</v>
      </c>
      <c r="B157" s="518" t="s">
        <v>1085</v>
      </c>
      <c r="C157" s="579" t="s">
        <v>334</v>
      </c>
      <c r="D157" s="579" t="s">
        <v>390</v>
      </c>
      <c r="E157" s="279">
        <v>0.2</v>
      </c>
      <c r="F157" s="789">
        <v>10.01562192</v>
      </c>
      <c r="G157" s="280">
        <f t="shared" si="2"/>
        <v>2</v>
      </c>
    </row>
    <row r="158" spans="1:7" s="353" customFormat="1" ht="25.5">
      <c r="A158" s="518" t="s">
        <v>1089</v>
      </c>
      <c r="B158" s="518" t="s">
        <v>1086</v>
      </c>
      <c r="C158" s="579" t="s">
        <v>334</v>
      </c>
      <c r="D158" s="579" t="s">
        <v>40</v>
      </c>
      <c r="E158" s="279">
        <v>0.0312</v>
      </c>
      <c r="F158" s="789">
        <v>21.092330399999998</v>
      </c>
      <c r="G158" s="280">
        <f t="shared" si="2"/>
        <v>0.65</v>
      </c>
    </row>
    <row r="159" spans="1:7" s="353" customFormat="1" ht="38.25">
      <c r="A159" s="518" t="s">
        <v>1088</v>
      </c>
      <c r="B159" s="518" t="s">
        <v>1087</v>
      </c>
      <c r="C159" s="579" t="s">
        <v>334</v>
      </c>
      <c r="D159" s="579" t="s">
        <v>1091</v>
      </c>
      <c r="E159" s="279">
        <v>0.1</v>
      </c>
      <c r="F159" s="789">
        <v>11.5598048</v>
      </c>
      <c r="G159" s="280">
        <f t="shared" si="2"/>
        <v>1.15</v>
      </c>
    </row>
    <row r="160" spans="1:7" s="353" customFormat="1" ht="15">
      <c r="A160" s="518" t="s">
        <v>1096</v>
      </c>
      <c r="B160" s="518" t="s">
        <v>1097</v>
      </c>
      <c r="C160" s="579" t="s">
        <v>334</v>
      </c>
      <c r="D160" s="470" t="s">
        <v>3</v>
      </c>
      <c r="E160" s="279">
        <v>2</v>
      </c>
      <c r="F160" s="789">
        <v>3.4679414399999997</v>
      </c>
      <c r="G160" s="280">
        <f t="shared" si="2"/>
        <v>6.93</v>
      </c>
    </row>
    <row r="161" spans="1:7" s="353" customFormat="1" ht="15">
      <c r="A161" s="698" t="s">
        <v>353</v>
      </c>
      <c r="B161" s="699"/>
      <c r="C161" s="699"/>
      <c r="D161" s="699"/>
      <c r="E161" s="699"/>
      <c r="F161" s="700"/>
      <c r="G161" s="501">
        <f>TRUNC(SUM(G152:G153)+SUM(G155:G156),2)</f>
        <v>551.22</v>
      </c>
    </row>
    <row r="162" spans="1:7" s="353" customFormat="1" ht="15">
      <c r="A162" s="698" t="s">
        <v>354</v>
      </c>
      <c r="B162" s="699"/>
      <c r="C162" s="699"/>
      <c r="D162" s="699"/>
      <c r="E162" s="699"/>
      <c r="F162" s="700"/>
      <c r="G162" s="501">
        <f>TRUNC(SUM(G157:G160)+G154,2)</f>
        <v>50.61</v>
      </c>
    </row>
    <row r="163" spans="1:7" s="353" customFormat="1" ht="15">
      <c r="A163" s="502" t="s">
        <v>1084</v>
      </c>
      <c r="B163" s="443"/>
      <c r="C163" s="443"/>
      <c r="D163" s="443"/>
      <c r="E163" s="443"/>
      <c r="F163" s="790" t="s">
        <v>621</v>
      </c>
      <c r="G163" s="398">
        <f>TRUNC(SUM(G161:G162),2)</f>
        <v>601.83</v>
      </c>
    </row>
    <row r="164" spans="1:7" s="353" customFormat="1" ht="15">
      <c r="A164"/>
      <c r="B164" s="458"/>
      <c r="C164" s="458"/>
      <c r="D164" s="458"/>
      <c r="E164" s="458"/>
      <c r="F164" s="791"/>
      <c r="G164" s="420"/>
    </row>
    <row r="165" spans="1:7" s="353" customFormat="1" ht="15">
      <c r="A165" s="434"/>
      <c r="B165" s="434"/>
      <c r="C165" s="434"/>
      <c r="D165" s="434"/>
      <c r="E165" s="434"/>
      <c r="F165" s="791"/>
      <c r="G165" s="435"/>
    </row>
    <row r="166" spans="1:7" ht="25.5">
      <c r="A166" s="392" t="s">
        <v>337</v>
      </c>
      <c r="B166" s="393" t="s">
        <v>338</v>
      </c>
      <c r="C166" s="394" t="s">
        <v>339</v>
      </c>
      <c r="D166" s="394" t="s">
        <v>340</v>
      </c>
      <c r="E166" s="395" t="s">
        <v>341</v>
      </c>
      <c r="F166" s="786" t="s">
        <v>342</v>
      </c>
      <c r="G166" s="396" t="s">
        <v>343</v>
      </c>
    </row>
    <row r="167" spans="1:7" ht="3.75" customHeight="1">
      <c r="A167" s="399"/>
      <c r="B167" s="399"/>
      <c r="C167" s="400"/>
      <c r="D167" s="400"/>
      <c r="E167" s="401"/>
      <c r="F167" s="787"/>
      <c r="G167" s="402"/>
    </row>
    <row r="168" spans="1:7" s="353" customFormat="1" ht="15">
      <c r="A168" s="475" t="s">
        <v>117</v>
      </c>
      <c r="B168" s="695" t="s">
        <v>137</v>
      </c>
      <c r="C168" s="696"/>
      <c r="D168" s="696"/>
      <c r="E168" s="696"/>
      <c r="F168" s="696"/>
      <c r="G168" s="697"/>
    </row>
    <row r="169" spans="1:7" s="353" customFormat="1" ht="73.5" customHeight="1">
      <c r="A169" s="466" t="s">
        <v>288</v>
      </c>
      <c r="B169" s="467" t="s">
        <v>708</v>
      </c>
      <c r="C169" s="455" t="s">
        <v>344</v>
      </c>
      <c r="D169" s="455" t="s">
        <v>39</v>
      </c>
      <c r="E169" s="468"/>
      <c r="F169" s="797"/>
      <c r="G169" s="469"/>
    </row>
    <row r="170" spans="1:7" s="353" customFormat="1" ht="25.5">
      <c r="A170" s="456" t="s">
        <v>777</v>
      </c>
      <c r="B170" s="456" t="s">
        <v>778</v>
      </c>
      <c r="C170" s="457" t="s">
        <v>344</v>
      </c>
      <c r="D170" s="457" t="s">
        <v>40</v>
      </c>
      <c r="E170" s="404">
        <v>0.031</v>
      </c>
      <c r="F170" s="789">
        <v>328.40197696</v>
      </c>
      <c r="G170" s="406">
        <f>TRUNC(E170*F170,2)</f>
        <v>10.18</v>
      </c>
    </row>
    <row r="171" spans="1:7" s="353" customFormat="1" ht="15">
      <c r="A171" s="456" t="s">
        <v>779</v>
      </c>
      <c r="B171" s="456" t="s">
        <v>441</v>
      </c>
      <c r="C171" s="457" t="s">
        <v>344</v>
      </c>
      <c r="D171" s="457" t="s">
        <v>345</v>
      </c>
      <c r="E171" s="404">
        <v>0.354</v>
      </c>
      <c r="F171" s="789">
        <v>16.51154208</v>
      </c>
      <c r="G171" s="406">
        <f>TRUNC(E171*F171,2)</f>
        <v>5.84</v>
      </c>
    </row>
    <row r="172" spans="1:7" s="353" customFormat="1" ht="15">
      <c r="A172" s="456" t="s">
        <v>346</v>
      </c>
      <c r="B172" s="456" t="s">
        <v>443</v>
      </c>
      <c r="C172" s="457" t="s">
        <v>344</v>
      </c>
      <c r="D172" s="457" t="s">
        <v>345</v>
      </c>
      <c r="E172" s="279">
        <v>0.177</v>
      </c>
      <c r="F172" s="789">
        <v>12.35346304</v>
      </c>
      <c r="G172" s="406">
        <f>TRUNC(E172*F172,2)</f>
        <v>2.18</v>
      </c>
    </row>
    <row r="173" spans="1:7" s="353" customFormat="1" ht="15">
      <c r="A173" s="497" t="s">
        <v>655</v>
      </c>
      <c r="B173" s="456" t="s">
        <v>656</v>
      </c>
      <c r="C173" s="470" t="s">
        <v>334</v>
      </c>
      <c r="D173" s="470" t="s">
        <v>390</v>
      </c>
      <c r="E173" s="404">
        <v>0.5</v>
      </c>
      <c r="F173" s="789">
        <v>0.35369552</v>
      </c>
      <c r="G173" s="406">
        <f>TRUNC(E173*F173,2)</f>
        <v>0.17</v>
      </c>
    </row>
    <row r="174" spans="1:7" s="353" customFormat="1" ht="25.5">
      <c r="A174" s="518" t="s">
        <v>780</v>
      </c>
      <c r="B174" s="460" t="s">
        <v>781</v>
      </c>
      <c r="C174" s="470" t="s">
        <v>334</v>
      </c>
      <c r="D174" s="470" t="s">
        <v>379</v>
      </c>
      <c r="E174" s="279">
        <v>1.67</v>
      </c>
      <c r="F174" s="789">
        <v>0.6901376</v>
      </c>
      <c r="G174" s="406">
        <f>TRUNC(E174*F174,2)</f>
        <v>1.15</v>
      </c>
    </row>
    <row r="175" spans="1:7" s="353" customFormat="1" ht="15">
      <c r="A175" s="698" t="s">
        <v>353</v>
      </c>
      <c r="B175" s="699"/>
      <c r="C175" s="699"/>
      <c r="D175" s="699"/>
      <c r="E175" s="699"/>
      <c r="F175" s="700"/>
      <c r="G175" s="501">
        <f>TRUNC(SUM(G170:G172),2)</f>
        <v>18.2</v>
      </c>
    </row>
    <row r="176" spans="1:7" s="353" customFormat="1" ht="15">
      <c r="A176" s="698" t="s">
        <v>354</v>
      </c>
      <c r="B176" s="699"/>
      <c r="C176" s="699"/>
      <c r="D176" s="699"/>
      <c r="E176" s="699"/>
      <c r="F176" s="700"/>
      <c r="G176" s="501">
        <f>TRUNC(SUM(G173:G174),2)</f>
        <v>1.32</v>
      </c>
    </row>
    <row r="177" spans="1:7" s="353" customFormat="1" ht="15">
      <c r="A177" s="502" t="s">
        <v>988</v>
      </c>
      <c r="B177" s="443"/>
      <c r="C177" s="443"/>
      <c r="D177" s="443"/>
      <c r="E177" s="443"/>
      <c r="F177" s="790" t="s">
        <v>621</v>
      </c>
      <c r="G177" s="398">
        <f>TRUNC(SUM(G175:G176),2)</f>
        <v>19.52</v>
      </c>
    </row>
    <row r="178" spans="1:7" s="353" customFormat="1" ht="15">
      <c r="A178"/>
      <c r="B178" s="444"/>
      <c r="C178" s="444"/>
      <c r="D178" s="444"/>
      <c r="E178" s="444"/>
      <c r="F178" s="798"/>
      <c r="G178" s="444"/>
    </row>
    <row r="179" spans="1:7" s="353" customFormat="1" ht="15">
      <c r="A179" s="525"/>
      <c r="B179" s="444"/>
      <c r="C179" s="444"/>
      <c r="D179" s="444"/>
      <c r="E179" s="444"/>
      <c r="F179" s="798"/>
      <c r="G179" s="444"/>
    </row>
    <row r="180" spans="1:7" s="353" customFormat="1" ht="25.5">
      <c r="A180" s="568" t="s">
        <v>337</v>
      </c>
      <c r="B180" s="569" t="s">
        <v>338</v>
      </c>
      <c r="C180" s="570" t="s">
        <v>339</v>
      </c>
      <c r="D180" s="570" t="s">
        <v>340</v>
      </c>
      <c r="E180" s="571" t="s">
        <v>341</v>
      </c>
      <c r="F180" s="799" t="s">
        <v>342</v>
      </c>
      <c r="G180" s="572" t="s">
        <v>343</v>
      </c>
    </row>
    <row r="181" spans="1:7" s="353" customFormat="1" ht="15">
      <c r="A181" s="399"/>
      <c r="B181" s="399"/>
      <c r="C181" s="400"/>
      <c r="D181" s="400"/>
      <c r="E181" s="401"/>
      <c r="F181" s="787"/>
      <c r="G181" s="402"/>
    </row>
    <row r="182" spans="1:7" s="353" customFormat="1" ht="15">
      <c r="A182" s="554" t="s">
        <v>117</v>
      </c>
      <c r="B182" s="701" t="s">
        <v>137</v>
      </c>
      <c r="C182" s="696"/>
      <c r="D182" s="696"/>
      <c r="E182" s="696"/>
      <c r="F182" s="696"/>
      <c r="G182" s="697"/>
    </row>
    <row r="183" spans="1:7" s="353" customFormat="1" ht="15">
      <c r="A183" s="466" t="s">
        <v>1131</v>
      </c>
      <c r="B183" s="467" t="s">
        <v>1130</v>
      </c>
      <c r="C183" s="455" t="s">
        <v>344</v>
      </c>
      <c r="D183" s="555" t="s">
        <v>19</v>
      </c>
      <c r="E183" s="468"/>
      <c r="F183" s="797"/>
      <c r="G183" s="469"/>
    </row>
    <row r="184" spans="1:7" s="353" customFormat="1" ht="15">
      <c r="A184" s="497" t="s">
        <v>1134</v>
      </c>
      <c r="B184" s="497" t="s">
        <v>443</v>
      </c>
      <c r="C184" s="457" t="s">
        <v>344</v>
      </c>
      <c r="D184" s="556" t="s">
        <v>345</v>
      </c>
      <c r="E184" s="404">
        <v>0.1</v>
      </c>
      <c r="F184" s="789">
        <v>12.35346304</v>
      </c>
      <c r="G184" s="406">
        <f>TRUNC(E184*F184,2)</f>
        <v>1.23</v>
      </c>
    </row>
    <row r="185" spans="1:7" s="353" customFormat="1" ht="15">
      <c r="A185" s="497" t="s">
        <v>442</v>
      </c>
      <c r="B185" s="497" t="s">
        <v>441</v>
      </c>
      <c r="C185" s="457" t="s">
        <v>344</v>
      </c>
      <c r="D185" s="457" t="s">
        <v>345</v>
      </c>
      <c r="E185" s="404">
        <v>0.33</v>
      </c>
      <c r="F185" s="789">
        <v>16.51154208</v>
      </c>
      <c r="G185" s="406">
        <f>TRUNC(E185*F185,2)</f>
        <v>5.44</v>
      </c>
    </row>
    <row r="186" spans="1:7" s="353" customFormat="1" ht="25.5">
      <c r="A186" s="497" t="s">
        <v>1135</v>
      </c>
      <c r="B186" s="497" t="s">
        <v>1133</v>
      </c>
      <c r="C186" s="470" t="s">
        <v>334</v>
      </c>
      <c r="D186" s="556" t="s">
        <v>1136</v>
      </c>
      <c r="E186" s="279">
        <v>0.1671</v>
      </c>
      <c r="F186" s="789">
        <v>75.57869391999999</v>
      </c>
      <c r="G186" s="406">
        <f>TRUNC(E186*F186,2)</f>
        <v>12.62</v>
      </c>
    </row>
    <row r="187" spans="1:7" s="353" customFormat="1" ht="15">
      <c r="A187" s="698" t="s">
        <v>353</v>
      </c>
      <c r="B187" s="699"/>
      <c r="C187" s="699"/>
      <c r="D187" s="699"/>
      <c r="E187" s="699"/>
      <c r="F187" s="700"/>
      <c r="G187" s="501">
        <f>TRUNC(SUM(G184:G185),2)</f>
        <v>6.67</v>
      </c>
    </row>
    <row r="188" spans="1:7" s="353" customFormat="1" ht="15">
      <c r="A188" s="698" t="s">
        <v>354</v>
      </c>
      <c r="B188" s="699"/>
      <c r="C188" s="699"/>
      <c r="D188" s="699"/>
      <c r="E188" s="699"/>
      <c r="F188" s="700"/>
      <c r="G188" s="501">
        <f>TRUNC(G186,2)</f>
        <v>12.62</v>
      </c>
    </row>
    <row r="189" spans="1:7" s="353" customFormat="1" ht="15">
      <c r="A189" s="502" t="s">
        <v>1132</v>
      </c>
      <c r="B189" s="443"/>
      <c r="C189" s="443"/>
      <c r="D189" s="443"/>
      <c r="E189" s="443"/>
      <c r="F189" s="790" t="s">
        <v>621</v>
      </c>
      <c r="G189" s="398">
        <f>TRUNC(SUM(G187:G188),2)</f>
        <v>19.29</v>
      </c>
    </row>
    <row r="190" spans="1:7" s="353" customFormat="1" ht="15">
      <c r="A190" s="525"/>
      <c r="B190" s="444"/>
      <c r="C190" s="444"/>
      <c r="D190" s="444"/>
      <c r="E190" s="444"/>
      <c r="F190" s="798"/>
      <c r="G190" s="444"/>
    </row>
    <row r="191" spans="1:7" s="353" customFormat="1" ht="15">
      <c r="A191" s="525"/>
      <c r="B191" s="444"/>
      <c r="C191" s="444"/>
      <c r="D191" s="444"/>
      <c r="E191" s="444"/>
      <c r="F191" s="798"/>
      <c r="G191" s="444"/>
    </row>
    <row r="192" spans="1:7" ht="25.5">
      <c r="A192" s="392" t="s">
        <v>337</v>
      </c>
      <c r="B192" s="393" t="s">
        <v>338</v>
      </c>
      <c r="C192" s="394" t="s">
        <v>339</v>
      </c>
      <c r="D192" s="394" t="s">
        <v>340</v>
      </c>
      <c r="E192" s="395" t="s">
        <v>341</v>
      </c>
      <c r="F192" s="786" t="s">
        <v>342</v>
      </c>
      <c r="G192" s="396" t="s">
        <v>343</v>
      </c>
    </row>
    <row r="193" spans="1:7" ht="3.75" customHeight="1">
      <c r="A193" s="399"/>
      <c r="B193" s="399"/>
      <c r="C193" s="400"/>
      <c r="D193" s="400"/>
      <c r="E193" s="401"/>
      <c r="F193" s="787"/>
      <c r="G193" s="402"/>
    </row>
    <row r="194" spans="1:7" s="353" customFormat="1" ht="15">
      <c r="A194" s="409" t="s">
        <v>119</v>
      </c>
      <c r="B194" s="358" t="s">
        <v>130</v>
      </c>
      <c r="C194" s="357"/>
      <c r="D194" s="357"/>
      <c r="E194" s="357"/>
      <c r="F194" s="789"/>
      <c r="G194" s="369"/>
    </row>
    <row r="195" spans="1:7" s="353" customFormat="1" ht="25.5">
      <c r="A195" s="409" t="s">
        <v>556</v>
      </c>
      <c r="B195" s="358" t="s">
        <v>662</v>
      </c>
      <c r="C195" s="354" t="s">
        <v>344</v>
      </c>
      <c r="D195" s="354" t="s">
        <v>391</v>
      </c>
      <c r="E195" s="279"/>
      <c r="F195" s="789"/>
      <c r="G195" s="280"/>
    </row>
    <row r="196" spans="1:7" s="353" customFormat="1" ht="15">
      <c r="A196" s="356" t="s">
        <v>456</v>
      </c>
      <c r="B196" s="306" t="s">
        <v>455</v>
      </c>
      <c r="C196" s="355" t="s">
        <v>344</v>
      </c>
      <c r="D196" s="355" t="s">
        <v>345</v>
      </c>
      <c r="E196" s="408">
        <v>0.412</v>
      </c>
      <c r="F196" s="789">
        <v>16.45115504</v>
      </c>
      <c r="G196" s="406">
        <f>TRUNC(E196*F196,2)</f>
        <v>6.77</v>
      </c>
    </row>
    <row r="197" spans="1:7" s="353" customFormat="1" ht="15">
      <c r="A197" s="306" t="s">
        <v>346</v>
      </c>
      <c r="B197" s="306" t="s">
        <v>443</v>
      </c>
      <c r="C197" s="355" t="s">
        <v>344</v>
      </c>
      <c r="D197" s="355" t="s">
        <v>345</v>
      </c>
      <c r="E197" s="408">
        <v>0.412</v>
      </c>
      <c r="F197" s="789">
        <v>12.35346304</v>
      </c>
      <c r="G197" s="406">
        <f>TRUNC(E197*F197,2)</f>
        <v>5.08</v>
      </c>
    </row>
    <row r="198" spans="1:7" s="353" customFormat="1" ht="15">
      <c r="A198" s="356" t="s">
        <v>657</v>
      </c>
      <c r="B198" s="306" t="s">
        <v>658</v>
      </c>
      <c r="C198" s="355" t="s">
        <v>334</v>
      </c>
      <c r="D198" s="355" t="s">
        <v>553</v>
      </c>
      <c r="E198" s="408">
        <v>0.005</v>
      </c>
      <c r="F198" s="789">
        <v>69.7901648</v>
      </c>
      <c r="G198" s="406">
        <f>TRUNC(E198*F198,2)</f>
        <v>0.34</v>
      </c>
    </row>
    <row r="199" spans="1:7" s="353" customFormat="1" ht="15">
      <c r="A199" s="356" t="s">
        <v>659</v>
      </c>
      <c r="B199" s="306" t="s">
        <v>660</v>
      </c>
      <c r="C199" s="355" t="s">
        <v>334</v>
      </c>
      <c r="D199" s="355" t="s">
        <v>661</v>
      </c>
      <c r="E199" s="408">
        <v>0.16</v>
      </c>
      <c r="F199" s="789">
        <v>94.88529328</v>
      </c>
      <c r="G199" s="406">
        <f>TRUNC(E199*F199,2)</f>
        <v>15.18</v>
      </c>
    </row>
    <row r="200" spans="1:7" s="353" customFormat="1" ht="15">
      <c r="A200" s="681" t="s">
        <v>353</v>
      </c>
      <c r="B200" s="682"/>
      <c r="C200" s="682"/>
      <c r="D200" s="682"/>
      <c r="E200" s="682"/>
      <c r="F200" s="682"/>
      <c r="G200" s="398">
        <f>TRUNC(SUM(G196:G197),2)</f>
        <v>11.85</v>
      </c>
    </row>
    <row r="201" spans="1:7" s="353" customFormat="1" ht="15">
      <c r="A201" s="681" t="s">
        <v>354</v>
      </c>
      <c r="B201" s="682"/>
      <c r="C201" s="682"/>
      <c r="D201" s="682"/>
      <c r="E201" s="682"/>
      <c r="F201" s="682"/>
      <c r="G201" s="398">
        <f>TRUNC(SUM(G198:G199),2)</f>
        <v>15.52</v>
      </c>
    </row>
    <row r="202" spans="1:7" s="353" customFormat="1" ht="15">
      <c r="A202" s="513" t="s">
        <v>664</v>
      </c>
      <c r="B202" s="443"/>
      <c r="C202" s="443"/>
      <c r="D202" s="443"/>
      <c r="E202" s="443"/>
      <c r="F202" s="790" t="s">
        <v>355</v>
      </c>
      <c r="G202" s="398">
        <f>TRUNC(SUM(G200+G201),2)</f>
        <v>27.37</v>
      </c>
    </row>
    <row r="203" spans="1:7" s="353" customFormat="1" ht="15">
      <c r="A203" s="436"/>
      <c r="B203" s="436"/>
      <c r="C203" s="436"/>
      <c r="D203" s="436"/>
      <c r="E203" s="436"/>
      <c r="F203" s="800"/>
      <c r="G203" s="437"/>
    </row>
    <row r="204" spans="1:7" s="353" customFormat="1" ht="15">
      <c r="A204" s="436"/>
      <c r="B204" s="436"/>
      <c r="C204" s="436"/>
      <c r="D204" s="436"/>
      <c r="E204" s="436"/>
      <c r="F204" s="800"/>
      <c r="G204" s="437"/>
    </row>
    <row r="205" spans="1:7" s="353" customFormat="1" ht="25.5">
      <c r="A205" s="568" t="s">
        <v>337</v>
      </c>
      <c r="B205" s="569" t="s">
        <v>338</v>
      </c>
      <c r="C205" s="570" t="s">
        <v>339</v>
      </c>
      <c r="D205" s="570" t="s">
        <v>340</v>
      </c>
      <c r="E205" s="571" t="s">
        <v>341</v>
      </c>
      <c r="F205" s="799" t="s">
        <v>1050</v>
      </c>
      <c r="G205" s="572" t="s">
        <v>1051</v>
      </c>
    </row>
    <row r="206" spans="1:7" s="353" customFormat="1" ht="15">
      <c r="A206" s="399"/>
      <c r="B206" s="399"/>
      <c r="C206" s="400"/>
      <c r="D206" s="400"/>
      <c r="E206" s="401"/>
      <c r="F206" s="787"/>
      <c r="G206" s="402"/>
    </row>
    <row r="207" spans="1:7" s="353" customFormat="1" ht="15">
      <c r="A207" s="372" t="s">
        <v>120</v>
      </c>
      <c r="B207" s="715" t="s">
        <v>782</v>
      </c>
      <c r="C207" s="716"/>
      <c r="D207" s="716"/>
      <c r="E207" s="716"/>
      <c r="F207" s="716"/>
      <c r="G207" s="717"/>
    </row>
    <row r="208" spans="1:7" s="353" customFormat="1" ht="25.5">
      <c r="A208" s="410" t="s">
        <v>557</v>
      </c>
      <c r="B208" s="414" t="s">
        <v>1052</v>
      </c>
      <c r="C208" s="415" t="s">
        <v>344</v>
      </c>
      <c r="D208" s="415" t="s">
        <v>39</v>
      </c>
      <c r="E208" s="416"/>
      <c r="F208" s="797"/>
      <c r="G208" s="417"/>
    </row>
    <row r="209" spans="1:7" s="353" customFormat="1" ht="15">
      <c r="A209" s="411" t="s">
        <v>442</v>
      </c>
      <c r="B209" s="411" t="s">
        <v>441</v>
      </c>
      <c r="C209" s="412" t="s">
        <v>344</v>
      </c>
      <c r="D209" s="412" t="s">
        <v>345</v>
      </c>
      <c r="E209" s="404">
        <v>0.59</v>
      </c>
      <c r="F209" s="789">
        <v>16.51154208</v>
      </c>
      <c r="G209" s="406">
        <f>TRUNC(E209*F209,2)</f>
        <v>9.74</v>
      </c>
    </row>
    <row r="210" spans="1:7" s="353" customFormat="1" ht="15">
      <c r="A210" s="411" t="s">
        <v>1053</v>
      </c>
      <c r="B210" s="411" t="s">
        <v>443</v>
      </c>
      <c r="C210" s="412" t="s">
        <v>344</v>
      </c>
      <c r="D210" s="412" t="s">
        <v>345</v>
      </c>
      <c r="E210" s="404">
        <v>0.295</v>
      </c>
      <c r="F210" s="789">
        <v>12.35346304</v>
      </c>
      <c r="G210" s="406">
        <f>TRUNC(E210*F210,2)</f>
        <v>3.64</v>
      </c>
    </row>
    <row r="211" spans="1:7" s="353" customFormat="1" ht="25.5">
      <c r="A211" s="411" t="s">
        <v>1081</v>
      </c>
      <c r="B211" s="411" t="s">
        <v>1080</v>
      </c>
      <c r="C211" s="412" t="s">
        <v>344</v>
      </c>
      <c r="D211" s="412" t="s">
        <v>40</v>
      </c>
      <c r="E211" s="404">
        <v>0.031</v>
      </c>
      <c r="F211" s="789">
        <v>280.14410528</v>
      </c>
      <c r="G211" s="406">
        <f>TRUNC(E211*F211,2)</f>
        <v>8.68</v>
      </c>
    </row>
    <row r="212" spans="1:7" s="353" customFormat="1" ht="15">
      <c r="A212" s="411" t="s">
        <v>1054</v>
      </c>
      <c r="B212" s="411" t="s">
        <v>656</v>
      </c>
      <c r="C212" s="412" t="s">
        <v>334</v>
      </c>
      <c r="D212" s="412" t="s">
        <v>390</v>
      </c>
      <c r="E212" s="404">
        <v>0.5</v>
      </c>
      <c r="F212" s="789">
        <v>0.35369552</v>
      </c>
      <c r="G212" s="406">
        <f>TRUNC(E212*F212,2)</f>
        <v>0.17</v>
      </c>
    </row>
    <row r="213" spans="1:7" s="353" customFormat="1" ht="25.5">
      <c r="A213" s="411" t="s">
        <v>1055</v>
      </c>
      <c r="B213" s="411" t="s">
        <v>1056</v>
      </c>
      <c r="C213" s="412" t="s">
        <v>334</v>
      </c>
      <c r="D213" s="412" t="s">
        <v>388</v>
      </c>
      <c r="E213" s="404">
        <v>0.435</v>
      </c>
      <c r="F213" s="789">
        <v>7.7467945600000006</v>
      </c>
      <c r="G213" s="406">
        <f>TRUNC(E213*F213,2)</f>
        <v>3.36</v>
      </c>
    </row>
    <row r="214" spans="1:7" s="353" customFormat="1" ht="15">
      <c r="A214" s="681" t="s">
        <v>617</v>
      </c>
      <c r="B214" s="682"/>
      <c r="C214" s="682"/>
      <c r="D214" s="682"/>
      <c r="E214" s="682"/>
      <c r="F214" s="682"/>
      <c r="G214" s="501">
        <f>TRUNC(SUM(G209:G210),2)</f>
        <v>13.38</v>
      </c>
    </row>
    <row r="215" spans="1:7" s="353" customFormat="1" ht="15">
      <c r="A215" s="681" t="s">
        <v>618</v>
      </c>
      <c r="B215" s="682"/>
      <c r="C215" s="682"/>
      <c r="D215" s="682"/>
      <c r="E215" s="682"/>
      <c r="F215" s="682"/>
      <c r="G215" s="501">
        <f>TRUNC(SUM(G211:G213),2)</f>
        <v>12.21</v>
      </c>
    </row>
    <row r="216" spans="1:7" s="353" customFormat="1" ht="15">
      <c r="A216" s="502" t="s">
        <v>1079</v>
      </c>
      <c r="B216" s="502"/>
      <c r="C216" s="502"/>
      <c r="D216" s="502"/>
      <c r="E216" s="502"/>
      <c r="F216" s="801" t="s">
        <v>621</v>
      </c>
      <c r="G216" s="522">
        <f>TRUNC(SUM(G214:G215),2)</f>
        <v>25.59</v>
      </c>
    </row>
    <row r="217" spans="1:7" s="353" customFormat="1" ht="7.5" customHeight="1">
      <c r="A217" s="436"/>
      <c r="B217" s="436"/>
      <c r="C217" s="436"/>
      <c r="D217" s="436"/>
      <c r="E217" s="436"/>
      <c r="F217" s="800"/>
      <c r="G217" s="437"/>
    </row>
    <row r="218" spans="1:7" s="353" customFormat="1" ht="6" customHeight="1">
      <c r="A218" s="436"/>
      <c r="B218" s="436"/>
      <c r="C218" s="436"/>
      <c r="D218" s="436"/>
      <c r="E218" s="436"/>
      <c r="F218" s="800"/>
      <c r="G218" s="437"/>
    </row>
    <row r="219" spans="1:7" ht="25.5">
      <c r="A219" s="392" t="s">
        <v>337</v>
      </c>
      <c r="B219" s="393" t="s">
        <v>338</v>
      </c>
      <c r="C219" s="394" t="s">
        <v>339</v>
      </c>
      <c r="D219" s="394" t="s">
        <v>340</v>
      </c>
      <c r="E219" s="395" t="s">
        <v>341</v>
      </c>
      <c r="F219" s="786" t="s">
        <v>342</v>
      </c>
      <c r="G219" s="396" t="s">
        <v>343</v>
      </c>
    </row>
    <row r="220" spans="1:7" ht="3.75" customHeight="1">
      <c r="A220" s="399"/>
      <c r="B220" s="399"/>
      <c r="C220" s="400"/>
      <c r="D220" s="400"/>
      <c r="E220" s="401"/>
      <c r="F220" s="787"/>
      <c r="G220" s="402"/>
    </row>
    <row r="221" spans="1:7" s="353" customFormat="1" ht="15">
      <c r="A221" s="453" t="s">
        <v>120</v>
      </c>
      <c r="B221" s="695" t="s">
        <v>782</v>
      </c>
      <c r="C221" s="696"/>
      <c r="D221" s="696"/>
      <c r="E221" s="696"/>
      <c r="F221" s="696"/>
      <c r="G221" s="697"/>
    </row>
    <row r="222" spans="1:7" s="353" customFormat="1" ht="28.5" customHeight="1">
      <c r="A222" s="453" t="s">
        <v>632</v>
      </c>
      <c r="B222" s="467" t="s">
        <v>783</v>
      </c>
      <c r="C222" s="455" t="s">
        <v>344</v>
      </c>
      <c r="D222" s="455" t="s">
        <v>39</v>
      </c>
      <c r="E222" s="468"/>
      <c r="F222" s="797"/>
      <c r="G222" s="469"/>
    </row>
    <row r="223" spans="1:7" s="353" customFormat="1" ht="15">
      <c r="A223" s="497" t="s">
        <v>807</v>
      </c>
      <c r="B223" s="456" t="s">
        <v>808</v>
      </c>
      <c r="C223" s="457" t="s">
        <v>344</v>
      </c>
      <c r="D223" s="456" t="s">
        <v>345</v>
      </c>
      <c r="E223" s="404">
        <v>0.948</v>
      </c>
      <c r="F223" s="789">
        <v>16.51154208</v>
      </c>
      <c r="G223" s="406">
        <f>TRUNC(E223*F223,2)</f>
        <v>15.65</v>
      </c>
    </row>
    <row r="224" spans="1:7" s="353" customFormat="1" ht="15">
      <c r="A224" s="456" t="s">
        <v>389</v>
      </c>
      <c r="B224" s="456" t="s">
        <v>452</v>
      </c>
      <c r="C224" s="457" t="s">
        <v>344</v>
      </c>
      <c r="D224" s="456" t="s">
        <v>345</v>
      </c>
      <c r="E224" s="404">
        <v>0.192</v>
      </c>
      <c r="F224" s="789">
        <v>14.570530080000001</v>
      </c>
      <c r="G224" s="406">
        <f>TRUNC(E224*F224,2)</f>
        <v>2.79</v>
      </c>
    </row>
    <row r="225" spans="1:7" s="353" customFormat="1" ht="25.5">
      <c r="A225" s="497" t="s">
        <v>1047</v>
      </c>
      <c r="B225" s="456" t="s">
        <v>784</v>
      </c>
      <c r="C225" s="457" t="s">
        <v>334</v>
      </c>
      <c r="D225" s="456"/>
      <c r="E225" s="404">
        <v>0.615</v>
      </c>
      <c r="F225" s="789">
        <v>10.50734496</v>
      </c>
      <c r="G225" s="406">
        <f>TRUNC(E225*F225,2)</f>
        <v>6.46</v>
      </c>
    </row>
    <row r="226" spans="1:7" s="353" customFormat="1" ht="15">
      <c r="A226" s="497" t="s">
        <v>1048</v>
      </c>
      <c r="B226" s="456" t="s">
        <v>785</v>
      </c>
      <c r="C226" s="457" t="s">
        <v>334</v>
      </c>
      <c r="D226" s="456" t="s">
        <v>39</v>
      </c>
      <c r="E226" s="404">
        <v>1.125</v>
      </c>
      <c r="F226" s="789">
        <v>30.67661632</v>
      </c>
      <c r="G226" s="406">
        <f>TRUNC(E226*F226,2)</f>
        <v>34.51</v>
      </c>
    </row>
    <row r="227" spans="1:7" s="353" customFormat="1" ht="15">
      <c r="A227" s="497" t="s">
        <v>1049</v>
      </c>
      <c r="B227" s="456" t="s">
        <v>786</v>
      </c>
      <c r="C227" s="457" t="s">
        <v>334</v>
      </c>
      <c r="D227" s="456" t="s">
        <v>390</v>
      </c>
      <c r="E227" s="279">
        <v>0.26</v>
      </c>
      <c r="F227" s="789">
        <v>4.84821664</v>
      </c>
      <c r="G227" s="406">
        <f>TRUNC(E227*F227,2)</f>
        <v>1.26</v>
      </c>
    </row>
    <row r="228" spans="1:7" s="353" customFormat="1" ht="15">
      <c r="A228" s="681" t="s">
        <v>353</v>
      </c>
      <c r="B228" s="682"/>
      <c r="C228" s="682"/>
      <c r="D228" s="682"/>
      <c r="E228" s="682"/>
      <c r="F228" s="682"/>
      <c r="G228" s="398">
        <f>TRUNC(SUM(G223:G224),2)</f>
        <v>18.44</v>
      </c>
    </row>
    <row r="229" spans="1:7" s="353" customFormat="1" ht="15">
      <c r="A229" s="681" t="s">
        <v>354</v>
      </c>
      <c r="B229" s="682"/>
      <c r="C229" s="682"/>
      <c r="D229" s="682"/>
      <c r="E229" s="682"/>
      <c r="F229" s="682"/>
      <c r="G229" s="398">
        <f>TRUNC(SUM(G225:G227),2)</f>
        <v>42.23</v>
      </c>
    </row>
    <row r="230" spans="1:7" s="353" customFormat="1" ht="15">
      <c r="A230" s="513" t="s">
        <v>1034</v>
      </c>
      <c r="B230" s="443"/>
      <c r="C230" s="443"/>
      <c r="D230" s="443"/>
      <c r="E230" s="443"/>
      <c r="F230" s="790" t="s">
        <v>355</v>
      </c>
      <c r="G230" s="398">
        <f>TRUNC(SUM(G228+G229),2)</f>
        <v>60.67</v>
      </c>
    </row>
    <row r="231" spans="1:7" s="353" customFormat="1" ht="15">
      <c r="A231" s="436"/>
      <c r="B231" s="436"/>
      <c r="C231" s="436"/>
      <c r="D231" s="436"/>
      <c r="E231" s="436"/>
      <c r="F231" s="800"/>
      <c r="G231" s="437"/>
    </row>
    <row r="232" spans="1:7" s="353" customFormat="1" ht="15">
      <c r="A232" s="436"/>
      <c r="B232" s="436"/>
      <c r="C232" s="436"/>
      <c r="D232" s="436"/>
      <c r="E232" s="436"/>
      <c r="F232" s="800"/>
      <c r="G232" s="437"/>
    </row>
    <row r="233" spans="1:7" s="353" customFormat="1" ht="25.5">
      <c r="A233" s="392" t="s">
        <v>337</v>
      </c>
      <c r="B233" s="393" t="s">
        <v>338</v>
      </c>
      <c r="C233" s="394" t="s">
        <v>339</v>
      </c>
      <c r="D233" s="394" t="s">
        <v>340</v>
      </c>
      <c r="E233" s="395" t="s">
        <v>341</v>
      </c>
      <c r="F233" s="786" t="s">
        <v>342</v>
      </c>
      <c r="G233" s="396" t="s">
        <v>343</v>
      </c>
    </row>
    <row r="234" spans="1:7" s="353" customFormat="1" ht="3.75" customHeight="1">
      <c r="A234" s="399"/>
      <c r="B234" s="399"/>
      <c r="C234" s="400"/>
      <c r="D234" s="400"/>
      <c r="E234" s="401"/>
      <c r="F234" s="787"/>
      <c r="G234" s="402"/>
    </row>
    <row r="235" spans="1:7" s="353" customFormat="1" ht="15">
      <c r="A235" s="410" t="s">
        <v>59</v>
      </c>
      <c r="B235" s="712" t="s">
        <v>145</v>
      </c>
      <c r="C235" s="713"/>
      <c r="D235" s="713"/>
      <c r="E235" s="713"/>
      <c r="F235" s="713"/>
      <c r="G235" s="714"/>
    </row>
    <row r="236" spans="1:7" s="353" customFormat="1" ht="25.5">
      <c r="A236" s="410" t="s">
        <v>245</v>
      </c>
      <c r="B236" s="414" t="s">
        <v>516</v>
      </c>
      <c r="C236" s="415" t="s">
        <v>344</v>
      </c>
      <c r="D236" s="415" t="s">
        <v>317</v>
      </c>
      <c r="E236" s="416"/>
      <c r="F236" s="797"/>
      <c r="G236" s="417"/>
    </row>
    <row r="237" spans="1:7" s="353" customFormat="1" ht="15">
      <c r="A237" s="411" t="s">
        <v>346</v>
      </c>
      <c r="B237" s="411" t="s">
        <v>443</v>
      </c>
      <c r="C237" s="412" t="s">
        <v>344</v>
      </c>
      <c r="D237" s="411" t="s">
        <v>251</v>
      </c>
      <c r="E237" s="279">
        <v>0.2</v>
      </c>
      <c r="F237" s="789">
        <v>12.35346304</v>
      </c>
      <c r="G237" s="406">
        <f>TRUNC(E237*F237,2)</f>
        <v>2.47</v>
      </c>
    </row>
    <row r="238" spans="1:7" s="353" customFormat="1" ht="51">
      <c r="A238" s="306" t="s">
        <v>529</v>
      </c>
      <c r="B238" s="306" t="s">
        <v>530</v>
      </c>
      <c r="C238" s="355" t="s">
        <v>334</v>
      </c>
      <c r="D238" s="306" t="s">
        <v>317</v>
      </c>
      <c r="E238" s="279">
        <v>1</v>
      </c>
      <c r="F238" s="789">
        <v>24.93984752</v>
      </c>
      <c r="G238" s="406">
        <f>TRUNC(E238*F238,2)</f>
        <v>24.93</v>
      </c>
    </row>
    <row r="239" spans="1:7" s="353" customFormat="1" ht="15">
      <c r="A239" s="681" t="s">
        <v>353</v>
      </c>
      <c r="B239" s="682"/>
      <c r="C239" s="682"/>
      <c r="D239" s="682"/>
      <c r="E239" s="682"/>
      <c r="F239" s="682"/>
      <c r="G239" s="398">
        <f>SUM(G237)</f>
        <v>2.47</v>
      </c>
    </row>
    <row r="240" spans="1:7" s="353" customFormat="1" ht="15">
      <c r="A240" s="681" t="s">
        <v>354</v>
      </c>
      <c r="B240" s="682"/>
      <c r="C240" s="682"/>
      <c r="D240" s="682"/>
      <c r="E240" s="682"/>
      <c r="F240" s="682"/>
      <c r="G240" s="398">
        <f>SUM(G238)</f>
        <v>24.93</v>
      </c>
    </row>
    <row r="241" spans="1:7" s="353" customFormat="1" ht="15">
      <c r="A241" s="438" t="s">
        <v>665</v>
      </c>
      <c r="B241" s="397"/>
      <c r="C241" s="397"/>
      <c r="D241" s="397"/>
      <c r="E241" s="397"/>
      <c r="F241" s="790" t="s">
        <v>355</v>
      </c>
      <c r="G241" s="398">
        <f>TRUNC(SUM(G239+G240),2)</f>
        <v>27.4</v>
      </c>
    </row>
    <row r="242" spans="1:7" s="353" customFormat="1" ht="15">
      <c r="A242" s="436"/>
      <c r="B242" s="436"/>
      <c r="C242" s="436"/>
      <c r="D242" s="436"/>
      <c r="E242" s="436"/>
      <c r="F242" s="800"/>
      <c r="G242" s="437"/>
    </row>
    <row r="243" spans="1:7" s="353" customFormat="1" ht="15">
      <c r="A243" s="436"/>
      <c r="B243" s="436"/>
      <c r="C243" s="436"/>
      <c r="D243" s="436"/>
      <c r="E243" s="436"/>
      <c r="F243" s="800"/>
      <c r="G243" s="437"/>
    </row>
    <row r="244" spans="1:7" ht="25.5">
      <c r="A244" s="392" t="s">
        <v>337</v>
      </c>
      <c r="B244" s="393" t="s">
        <v>338</v>
      </c>
      <c r="C244" s="394" t="s">
        <v>339</v>
      </c>
      <c r="D244" s="394" t="s">
        <v>340</v>
      </c>
      <c r="E244" s="395" t="s">
        <v>341</v>
      </c>
      <c r="F244" s="786" t="s">
        <v>342</v>
      </c>
      <c r="G244" s="396" t="s">
        <v>343</v>
      </c>
    </row>
    <row r="245" spans="1:7" ht="3.75" customHeight="1">
      <c r="A245" s="399"/>
      <c r="B245" s="399"/>
      <c r="C245" s="400"/>
      <c r="D245" s="400"/>
      <c r="E245" s="401"/>
      <c r="F245" s="787"/>
      <c r="G245" s="402"/>
    </row>
    <row r="246" spans="1:7" s="353" customFormat="1" ht="15.75" customHeight="1">
      <c r="A246" s="410" t="s">
        <v>59</v>
      </c>
      <c r="B246" s="712" t="s">
        <v>145</v>
      </c>
      <c r="C246" s="713"/>
      <c r="D246" s="713"/>
      <c r="E246" s="713"/>
      <c r="F246" s="713"/>
      <c r="G246" s="714"/>
    </row>
    <row r="247" spans="1:7" s="353" customFormat="1" ht="25.5">
      <c r="A247" s="410" t="s">
        <v>380</v>
      </c>
      <c r="B247" s="414" t="s">
        <v>517</v>
      </c>
      <c r="C247" s="415" t="s">
        <v>344</v>
      </c>
      <c r="D247" s="415" t="s">
        <v>317</v>
      </c>
      <c r="E247" s="416"/>
      <c r="F247" s="797"/>
      <c r="G247" s="417"/>
    </row>
    <row r="248" spans="1:7" s="363" customFormat="1" ht="15.75" customHeight="1">
      <c r="A248" s="411" t="s">
        <v>346</v>
      </c>
      <c r="B248" s="411" t="s">
        <v>443</v>
      </c>
      <c r="C248" s="412" t="s">
        <v>344</v>
      </c>
      <c r="D248" s="411" t="s">
        <v>251</v>
      </c>
      <c r="E248" s="279">
        <v>0.2</v>
      </c>
      <c r="F248" s="789">
        <v>12.35346304</v>
      </c>
      <c r="G248" s="406">
        <f>TRUNC(E248*F248,2)</f>
        <v>2.47</v>
      </c>
    </row>
    <row r="249" spans="1:7" s="363" customFormat="1" ht="51">
      <c r="A249" s="306" t="s">
        <v>529</v>
      </c>
      <c r="B249" s="306" t="s">
        <v>530</v>
      </c>
      <c r="C249" s="355" t="s">
        <v>334</v>
      </c>
      <c r="D249" s="306" t="s">
        <v>317</v>
      </c>
      <c r="E249" s="279">
        <v>1</v>
      </c>
      <c r="F249" s="789">
        <v>24.93984752</v>
      </c>
      <c r="G249" s="406">
        <f>TRUNC(E249*F249,2)</f>
        <v>24.93</v>
      </c>
    </row>
    <row r="250" spans="1:7" s="353" customFormat="1" ht="15">
      <c r="A250" s="681" t="s">
        <v>353</v>
      </c>
      <c r="B250" s="682"/>
      <c r="C250" s="682"/>
      <c r="D250" s="682"/>
      <c r="E250" s="682"/>
      <c r="F250" s="682"/>
      <c r="G250" s="398">
        <f>SUM(G248)</f>
        <v>2.47</v>
      </c>
    </row>
    <row r="251" spans="1:7" s="353" customFormat="1" ht="15.75" customHeight="1">
      <c r="A251" s="681" t="s">
        <v>354</v>
      </c>
      <c r="B251" s="682"/>
      <c r="C251" s="682"/>
      <c r="D251" s="682"/>
      <c r="E251" s="682"/>
      <c r="F251" s="682"/>
      <c r="G251" s="398">
        <f>SUM(G249)</f>
        <v>24.93</v>
      </c>
    </row>
    <row r="252" spans="1:7" s="353" customFormat="1" ht="15.75" customHeight="1">
      <c r="A252" s="438" t="s">
        <v>665</v>
      </c>
      <c r="B252" s="397"/>
      <c r="C252" s="397"/>
      <c r="D252" s="397"/>
      <c r="E252" s="397"/>
      <c r="F252" s="790" t="s">
        <v>355</v>
      </c>
      <c r="G252" s="398">
        <f>TRUNC(SUM(G250+G251),2)</f>
        <v>27.4</v>
      </c>
    </row>
    <row r="253" spans="1:7" s="353" customFormat="1" ht="15.75" customHeight="1">
      <c r="A253" s="436"/>
      <c r="B253" s="436"/>
      <c r="C253" s="436"/>
      <c r="D253" s="436"/>
      <c r="E253" s="436"/>
      <c r="F253" s="800"/>
      <c r="G253" s="437"/>
    </row>
    <row r="254" spans="1:7" s="353" customFormat="1" ht="15.75" customHeight="1">
      <c r="A254" s="436"/>
      <c r="B254" s="436"/>
      <c r="C254" s="436"/>
      <c r="D254" s="436"/>
      <c r="E254" s="436"/>
      <c r="F254" s="800"/>
      <c r="G254" s="437"/>
    </row>
    <row r="255" spans="1:7" s="353" customFormat="1" ht="25.5">
      <c r="A255" s="392" t="s">
        <v>337</v>
      </c>
      <c r="B255" s="393" t="s">
        <v>338</v>
      </c>
      <c r="C255" s="394" t="s">
        <v>339</v>
      </c>
      <c r="D255" s="394" t="s">
        <v>340</v>
      </c>
      <c r="E255" s="395" t="s">
        <v>341</v>
      </c>
      <c r="F255" s="786" t="s">
        <v>342</v>
      </c>
      <c r="G255" s="396" t="s">
        <v>343</v>
      </c>
    </row>
    <row r="256" spans="1:7" s="353" customFormat="1" ht="5.25" customHeight="1">
      <c r="A256" s="407"/>
      <c r="B256" s="407"/>
      <c r="C256" s="400"/>
      <c r="D256" s="400"/>
      <c r="E256" s="401"/>
      <c r="F256" s="787"/>
      <c r="G256" s="402"/>
    </row>
    <row r="257" spans="1:7" s="353" customFormat="1" ht="15.75" customHeight="1">
      <c r="A257" s="410" t="s">
        <v>59</v>
      </c>
      <c r="B257" s="712" t="s">
        <v>145</v>
      </c>
      <c r="C257" s="713"/>
      <c r="D257" s="713"/>
      <c r="E257" s="713"/>
      <c r="F257" s="713"/>
      <c r="G257" s="714"/>
    </row>
    <row r="258" spans="1:7" s="353" customFormat="1" ht="38.25">
      <c r="A258" s="410" t="s">
        <v>381</v>
      </c>
      <c r="B258" s="414" t="s">
        <v>518</v>
      </c>
      <c r="C258" s="415" t="s">
        <v>344</v>
      </c>
      <c r="D258" s="415" t="s">
        <v>317</v>
      </c>
      <c r="E258" s="416"/>
      <c r="F258" s="797"/>
      <c r="G258" s="417"/>
    </row>
    <row r="259" spans="1:7" s="353" customFormat="1" ht="15.75" customHeight="1">
      <c r="A259" s="411" t="s">
        <v>346</v>
      </c>
      <c r="B259" s="411" t="s">
        <v>443</v>
      </c>
      <c r="C259" s="412" t="s">
        <v>344</v>
      </c>
      <c r="D259" s="411" t="s">
        <v>251</v>
      </c>
      <c r="E259" s="279">
        <v>0.2</v>
      </c>
      <c r="F259" s="789">
        <v>12.35346304</v>
      </c>
      <c r="G259" s="406">
        <f>TRUNC(E259*F259,2)</f>
        <v>2.47</v>
      </c>
    </row>
    <row r="260" spans="1:7" s="353" customFormat="1" ht="51">
      <c r="A260" s="306" t="s">
        <v>529</v>
      </c>
      <c r="B260" s="306" t="s">
        <v>530</v>
      </c>
      <c r="C260" s="355" t="s">
        <v>334</v>
      </c>
      <c r="D260" s="306" t="s">
        <v>317</v>
      </c>
      <c r="E260" s="279">
        <v>1</v>
      </c>
      <c r="F260" s="789">
        <v>24.93984752</v>
      </c>
      <c r="G260" s="406">
        <f>TRUNC(E260*F260,2)</f>
        <v>24.93</v>
      </c>
    </row>
    <row r="261" spans="1:7" s="353" customFormat="1" ht="15.75" customHeight="1">
      <c r="A261" s="681" t="s">
        <v>353</v>
      </c>
      <c r="B261" s="682"/>
      <c r="C261" s="682"/>
      <c r="D261" s="682"/>
      <c r="E261" s="682"/>
      <c r="F261" s="682"/>
      <c r="G261" s="398">
        <f>SUM(G259)</f>
        <v>2.47</v>
      </c>
    </row>
    <row r="262" spans="1:7" s="353" customFormat="1" ht="15.75" customHeight="1">
      <c r="A262" s="681" t="s">
        <v>354</v>
      </c>
      <c r="B262" s="682"/>
      <c r="C262" s="682"/>
      <c r="D262" s="682"/>
      <c r="E262" s="682"/>
      <c r="F262" s="682"/>
      <c r="G262" s="398">
        <f>SUM(G260)</f>
        <v>24.93</v>
      </c>
    </row>
    <row r="263" spans="1:7" s="353" customFormat="1" ht="15.75" customHeight="1">
      <c r="A263" s="438" t="s">
        <v>665</v>
      </c>
      <c r="B263" s="397"/>
      <c r="C263" s="397"/>
      <c r="D263" s="397"/>
      <c r="E263" s="397"/>
      <c r="F263" s="790" t="s">
        <v>355</v>
      </c>
      <c r="G263" s="398">
        <f>TRUNC(SUM(G261+G262),2)</f>
        <v>27.4</v>
      </c>
    </row>
    <row r="264" spans="1:7" s="353" customFormat="1" ht="15.75" customHeight="1">
      <c r="A264" s="436"/>
      <c r="B264" s="436"/>
      <c r="C264" s="436"/>
      <c r="D264" s="436"/>
      <c r="E264" s="436"/>
      <c r="F264" s="800"/>
      <c r="G264" s="437"/>
    </row>
    <row r="265" spans="1:7" s="353" customFormat="1" ht="15.75" customHeight="1">
      <c r="A265" s="436"/>
      <c r="B265" s="436"/>
      <c r="C265" s="436"/>
      <c r="D265" s="436"/>
      <c r="E265" s="436"/>
      <c r="F265" s="800"/>
      <c r="G265" s="437"/>
    </row>
    <row r="266" spans="1:7" s="353" customFormat="1" ht="25.5">
      <c r="A266" s="392" t="s">
        <v>337</v>
      </c>
      <c r="B266" s="393" t="s">
        <v>338</v>
      </c>
      <c r="C266" s="394" t="s">
        <v>339</v>
      </c>
      <c r="D266" s="394" t="s">
        <v>340</v>
      </c>
      <c r="E266" s="395" t="s">
        <v>341</v>
      </c>
      <c r="F266" s="786" t="s">
        <v>342</v>
      </c>
      <c r="G266" s="396" t="s">
        <v>343</v>
      </c>
    </row>
    <row r="267" spans="1:7" s="353" customFormat="1" ht="5.25" customHeight="1">
      <c r="A267" s="407"/>
      <c r="B267" s="407"/>
      <c r="C267" s="400"/>
      <c r="D267" s="400"/>
      <c r="E267" s="401"/>
      <c r="F267" s="787"/>
      <c r="G267" s="402"/>
    </row>
    <row r="268" spans="1:7" s="353" customFormat="1" ht="15.75" customHeight="1">
      <c r="A268" s="410" t="s">
        <v>59</v>
      </c>
      <c r="B268" s="715" t="s">
        <v>145</v>
      </c>
      <c r="C268" s="716"/>
      <c r="D268" s="716"/>
      <c r="E268" s="716"/>
      <c r="F268" s="716"/>
      <c r="G268" s="717"/>
    </row>
    <row r="269" spans="1:7" s="353" customFormat="1" ht="25.5">
      <c r="A269" s="372" t="s">
        <v>246</v>
      </c>
      <c r="B269" s="414" t="s">
        <v>519</v>
      </c>
      <c r="C269" s="415" t="s">
        <v>344</v>
      </c>
      <c r="D269" s="415" t="s">
        <v>317</v>
      </c>
      <c r="E269" s="416"/>
      <c r="F269" s="797"/>
      <c r="G269" s="417"/>
    </row>
    <row r="270" spans="1:7" s="363" customFormat="1" ht="15.75" customHeight="1">
      <c r="A270" s="411" t="s">
        <v>346</v>
      </c>
      <c r="B270" s="411" t="s">
        <v>443</v>
      </c>
      <c r="C270" s="412" t="s">
        <v>344</v>
      </c>
      <c r="D270" s="411" t="s">
        <v>251</v>
      </c>
      <c r="E270" s="279">
        <v>0.2</v>
      </c>
      <c r="F270" s="789">
        <v>12.35346304</v>
      </c>
      <c r="G270" s="406">
        <f>TRUNC(E270*F270,2)</f>
        <v>2.47</v>
      </c>
    </row>
    <row r="271" spans="1:7" s="363" customFormat="1" ht="51">
      <c r="A271" s="306" t="s">
        <v>531</v>
      </c>
      <c r="B271" s="306" t="s">
        <v>787</v>
      </c>
      <c r="C271" s="355" t="s">
        <v>334</v>
      </c>
      <c r="D271" s="306" t="s">
        <v>317</v>
      </c>
      <c r="E271" s="279">
        <v>1</v>
      </c>
      <c r="F271" s="789">
        <v>21.5668</v>
      </c>
      <c r="G271" s="406">
        <f>TRUNC(E271*F271,2)</f>
        <v>21.56</v>
      </c>
    </row>
    <row r="272" spans="1:7" s="353" customFormat="1" ht="15">
      <c r="A272" s="681" t="s">
        <v>353</v>
      </c>
      <c r="B272" s="682"/>
      <c r="C272" s="682"/>
      <c r="D272" s="682"/>
      <c r="E272" s="682"/>
      <c r="F272" s="682"/>
      <c r="G272" s="398">
        <f>SUM(G270)</f>
        <v>2.47</v>
      </c>
    </row>
    <row r="273" spans="1:7" s="353" customFormat="1" ht="15.75" customHeight="1">
      <c r="A273" s="681" t="s">
        <v>354</v>
      </c>
      <c r="B273" s="682"/>
      <c r="C273" s="682"/>
      <c r="D273" s="682"/>
      <c r="E273" s="682"/>
      <c r="F273" s="682"/>
      <c r="G273" s="398">
        <f>SUM(G271)</f>
        <v>21.56</v>
      </c>
    </row>
    <row r="274" spans="1:7" s="353" customFormat="1" ht="15.75" customHeight="1">
      <c r="A274" s="438" t="s">
        <v>665</v>
      </c>
      <c r="B274" s="397"/>
      <c r="C274" s="397"/>
      <c r="D274" s="397"/>
      <c r="E274" s="397"/>
      <c r="F274" s="790" t="s">
        <v>355</v>
      </c>
      <c r="G274" s="398">
        <f>TRUNC(SUM(G272+G273),2)</f>
        <v>24.03</v>
      </c>
    </row>
    <row r="275" spans="1:7" s="353" customFormat="1" ht="15.75" customHeight="1">
      <c r="A275" s="436"/>
      <c r="B275" s="436"/>
      <c r="C275" s="436"/>
      <c r="D275" s="436"/>
      <c r="E275" s="436"/>
      <c r="F275" s="800"/>
      <c r="G275" s="437"/>
    </row>
    <row r="276" spans="1:7" s="353" customFormat="1" ht="15.75" customHeight="1">
      <c r="A276" s="436"/>
      <c r="B276" s="436"/>
      <c r="C276" s="436"/>
      <c r="D276" s="436"/>
      <c r="E276" s="436"/>
      <c r="F276" s="800"/>
      <c r="G276" s="437"/>
    </row>
    <row r="277" spans="1:7" s="353" customFormat="1" ht="15.75" customHeight="1">
      <c r="A277" s="392" t="s">
        <v>337</v>
      </c>
      <c r="B277" s="393" t="s">
        <v>338</v>
      </c>
      <c r="C277" s="394" t="s">
        <v>339</v>
      </c>
      <c r="D277" s="394" t="s">
        <v>340</v>
      </c>
      <c r="E277" s="395" t="s">
        <v>341</v>
      </c>
      <c r="F277" s="786" t="s">
        <v>342</v>
      </c>
      <c r="G277" s="396" t="s">
        <v>343</v>
      </c>
    </row>
    <row r="278" spans="1:7" s="353" customFormat="1" ht="15.75" customHeight="1">
      <c r="A278" s="407"/>
      <c r="B278" s="407"/>
      <c r="C278" s="400"/>
      <c r="D278" s="400"/>
      <c r="E278" s="401"/>
      <c r="F278" s="787"/>
      <c r="G278" s="402"/>
    </row>
    <row r="279" spans="1:7" s="353" customFormat="1" ht="15.75" customHeight="1">
      <c r="A279" s="410" t="s">
        <v>59</v>
      </c>
      <c r="B279" s="715" t="s">
        <v>145</v>
      </c>
      <c r="C279" s="716"/>
      <c r="D279" s="716"/>
      <c r="E279" s="716"/>
      <c r="F279" s="716"/>
      <c r="G279" s="717"/>
    </row>
    <row r="280" spans="1:7" s="353" customFormat="1" ht="25.5">
      <c r="A280" s="372" t="s">
        <v>247</v>
      </c>
      <c r="B280" s="414" t="s">
        <v>723</v>
      </c>
      <c r="C280" s="415" t="s">
        <v>344</v>
      </c>
      <c r="D280" s="415" t="s">
        <v>317</v>
      </c>
      <c r="E280" s="416"/>
      <c r="F280" s="797"/>
      <c r="G280" s="417"/>
    </row>
    <row r="281" spans="1:7" s="353" customFormat="1" ht="15.75" customHeight="1">
      <c r="A281" s="411" t="s">
        <v>346</v>
      </c>
      <c r="B281" s="411" t="s">
        <v>443</v>
      </c>
      <c r="C281" s="412" t="s">
        <v>344</v>
      </c>
      <c r="D281" s="411" t="s">
        <v>251</v>
      </c>
      <c r="E281" s="279">
        <v>0.2</v>
      </c>
      <c r="F281" s="789">
        <v>12.35346304</v>
      </c>
      <c r="G281" s="406">
        <f>TRUNC(E281*F281,2)</f>
        <v>2.47</v>
      </c>
    </row>
    <row r="282" spans="1:7" s="353" customFormat="1" ht="51">
      <c r="A282" s="306" t="s">
        <v>531</v>
      </c>
      <c r="B282" s="306" t="s">
        <v>787</v>
      </c>
      <c r="C282" s="355" t="s">
        <v>334</v>
      </c>
      <c r="D282" s="306" t="s">
        <v>317</v>
      </c>
      <c r="E282" s="279">
        <v>1</v>
      </c>
      <c r="F282" s="789">
        <v>21.5668</v>
      </c>
      <c r="G282" s="406">
        <f>TRUNC(E282*F282,2)</f>
        <v>21.56</v>
      </c>
    </row>
    <row r="283" spans="1:7" s="353" customFormat="1" ht="15.75" customHeight="1">
      <c r="A283" s="681" t="s">
        <v>353</v>
      </c>
      <c r="B283" s="682"/>
      <c r="C283" s="682"/>
      <c r="D283" s="682"/>
      <c r="E283" s="682"/>
      <c r="F283" s="682"/>
      <c r="G283" s="398">
        <f>SUM(G281)</f>
        <v>2.47</v>
      </c>
    </row>
    <row r="284" spans="1:7" s="353" customFormat="1" ht="15.75" customHeight="1">
      <c r="A284" s="681" t="s">
        <v>354</v>
      </c>
      <c r="B284" s="682"/>
      <c r="C284" s="682"/>
      <c r="D284" s="682"/>
      <c r="E284" s="682"/>
      <c r="F284" s="682"/>
      <c r="G284" s="398">
        <f>SUM(G282)</f>
        <v>21.56</v>
      </c>
    </row>
    <row r="285" spans="1:7" s="353" customFormat="1" ht="15.75" customHeight="1">
      <c r="A285" s="438" t="s">
        <v>665</v>
      </c>
      <c r="B285" s="397"/>
      <c r="C285" s="397"/>
      <c r="D285" s="397"/>
      <c r="E285" s="397"/>
      <c r="F285" s="790" t="s">
        <v>355</v>
      </c>
      <c r="G285" s="398">
        <f>TRUNC(SUM(G283+G284),2)</f>
        <v>24.03</v>
      </c>
    </row>
    <row r="286" spans="1:7" s="353" customFormat="1" ht="15.75" customHeight="1">
      <c r="A286" s="436"/>
      <c r="B286" s="436"/>
      <c r="C286" s="436"/>
      <c r="D286" s="436"/>
      <c r="E286" s="436"/>
      <c r="F286" s="800"/>
      <c r="G286" s="437"/>
    </row>
    <row r="287" spans="1:7" s="353" customFormat="1" ht="15.75" customHeight="1">
      <c r="A287" s="436"/>
      <c r="B287" s="436"/>
      <c r="C287" s="436"/>
      <c r="D287" s="436"/>
      <c r="E287" s="436"/>
      <c r="F287" s="800"/>
      <c r="G287" s="437"/>
    </row>
    <row r="288" spans="1:7" s="353" customFormat="1" ht="15.75" customHeight="1">
      <c r="A288" s="392" t="s">
        <v>337</v>
      </c>
      <c r="B288" s="393" t="s">
        <v>338</v>
      </c>
      <c r="C288" s="394" t="s">
        <v>339</v>
      </c>
      <c r="D288" s="394" t="s">
        <v>340</v>
      </c>
      <c r="E288" s="395" t="s">
        <v>341</v>
      </c>
      <c r="F288" s="786" t="s">
        <v>342</v>
      </c>
      <c r="G288" s="396" t="s">
        <v>343</v>
      </c>
    </row>
    <row r="289" spans="1:7" s="353" customFormat="1" ht="15.75" customHeight="1">
      <c r="A289" s="407"/>
      <c r="B289" s="407"/>
      <c r="C289" s="400"/>
      <c r="D289" s="400"/>
      <c r="E289" s="401"/>
      <c r="F289" s="787"/>
      <c r="G289" s="402"/>
    </row>
    <row r="290" spans="1:7" s="353" customFormat="1" ht="15.75" customHeight="1">
      <c r="A290" s="410" t="s">
        <v>59</v>
      </c>
      <c r="B290" s="715" t="s">
        <v>145</v>
      </c>
      <c r="C290" s="716"/>
      <c r="D290" s="716"/>
      <c r="E290" s="716"/>
      <c r="F290" s="716"/>
      <c r="G290" s="717"/>
    </row>
    <row r="291" spans="1:7" s="353" customFormat="1" ht="25.5">
      <c r="A291" s="372" t="s">
        <v>248</v>
      </c>
      <c r="B291" s="414" t="s">
        <v>724</v>
      </c>
      <c r="C291" s="415" t="s">
        <v>344</v>
      </c>
      <c r="D291" s="415" t="s">
        <v>317</v>
      </c>
      <c r="E291" s="416"/>
      <c r="F291" s="797"/>
      <c r="G291" s="417"/>
    </row>
    <row r="292" spans="1:7" s="353" customFormat="1" ht="15.75" customHeight="1">
      <c r="A292" s="411" t="s">
        <v>346</v>
      </c>
      <c r="B292" s="411" t="s">
        <v>443</v>
      </c>
      <c r="C292" s="412" t="s">
        <v>344</v>
      </c>
      <c r="D292" s="411" t="s">
        <v>251</v>
      </c>
      <c r="E292" s="279">
        <v>0.2</v>
      </c>
      <c r="F292" s="789">
        <v>12.35346304</v>
      </c>
      <c r="G292" s="406">
        <f>TRUNC(E292*F292,2)</f>
        <v>2.47</v>
      </c>
    </row>
    <row r="293" spans="1:7" s="353" customFormat="1" ht="51">
      <c r="A293" s="306" t="s">
        <v>531</v>
      </c>
      <c r="B293" s="306" t="s">
        <v>787</v>
      </c>
      <c r="C293" s="355" t="s">
        <v>334</v>
      </c>
      <c r="D293" s="306" t="s">
        <v>317</v>
      </c>
      <c r="E293" s="279">
        <v>1</v>
      </c>
      <c r="F293" s="789">
        <v>21.5668</v>
      </c>
      <c r="G293" s="406">
        <f>TRUNC(E293*F293,2)</f>
        <v>21.56</v>
      </c>
    </row>
    <row r="294" spans="1:7" s="353" customFormat="1" ht="15.75" customHeight="1">
      <c r="A294" s="681" t="s">
        <v>353</v>
      </c>
      <c r="B294" s="682"/>
      <c r="C294" s="682"/>
      <c r="D294" s="682"/>
      <c r="E294" s="682"/>
      <c r="F294" s="682"/>
      <c r="G294" s="398">
        <f>SUM(G292)</f>
        <v>2.47</v>
      </c>
    </row>
    <row r="295" spans="1:7" s="353" customFormat="1" ht="15.75" customHeight="1">
      <c r="A295" s="681" t="s">
        <v>354</v>
      </c>
      <c r="B295" s="682"/>
      <c r="C295" s="682"/>
      <c r="D295" s="682"/>
      <c r="E295" s="682"/>
      <c r="F295" s="682"/>
      <c r="G295" s="398">
        <f>SUM(G293)</f>
        <v>21.56</v>
      </c>
    </row>
    <row r="296" spans="1:7" s="353" customFormat="1" ht="15.75" customHeight="1">
      <c r="A296" s="438" t="s">
        <v>665</v>
      </c>
      <c r="B296" s="397"/>
      <c r="C296" s="397"/>
      <c r="D296" s="397"/>
      <c r="E296" s="397"/>
      <c r="F296" s="790" t="s">
        <v>355</v>
      </c>
      <c r="G296" s="398">
        <f>TRUNC(SUM(G294+G295),2)</f>
        <v>24.03</v>
      </c>
    </row>
    <row r="297" spans="1:7" s="353" customFormat="1" ht="15.75" customHeight="1">
      <c r="A297" s="436"/>
      <c r="B297" s="436"/>
      <c r="C297" s="436"/>
      <c r="D297" s="436"/>
      <c r="E297" s="436"/>
      <c r="F297" s="800"/>
      <c r="G297" s="437"/>
    </row>
    <row r="298" spans="1:7" s="353" customFormat="1" ht="15.75" customHeight="1">
      <c r="A298" s="436"/>
      <c r="B298" s="436"/>
      <c r="C298" s="436"/>
      <c r="D298" s="436"/>
      <c r="E298" s="436"/>
      <c r="F298" s="800"/>
      <c r="G298" s="437"/>
    </row>
    <row r="299" spans="1:7" s="353" customFormat="1" ht="15.75" customHeight="1">
      <c r="A299" s="392" t="s">
        <v>337</v>
      </c>
      <c r="B299" s="393" t="s">
        <v>338</v>
      </c>
      <c r="C299" s="394" t="s">
        <v>339</v>
      </c>
      <c r="D299" s="394" t="s">
        <v>340</v>
      </c>
      <c r="E299" s="395" t="s">
        <v>341</v>
      </c>
      <c r="F299" s="786" t="s">
        <v>342</v>
      </c>
      <c r="G299" s="396" t="s">
        <v>343</v>
      </c>
    </row>
    <row r="300" spans="1:7" s="353" customFormat="1" ht="15.75" customHeight="1">
      <c r="A300" s="407"/>
      <c r="B300" s="407"/>
      <c r="C300" s="400"/>
      <c r="D300" s="400"/>
      <c r="E300" s="401"/>
      <c r="F300" s="787"/>
      <c r="G300" s="402"/>
    </row>
    <row r="301" spans="1:7" s="353" customFormat="1" ht="15.75" customHeight="1">
      <c r="A301" s="410" t="s">
        <v>59</v>
      </c>
      <c r="B301" s="715" t="s">
        <v>145</v>
      </c>
      <c r="C301" s="716"/>
      <c r="D301" s="716"/>
      <c r="E301" s="716"/>
      <c r="F301" s="716"/>
      <c r="G301" s="717"/>
    </row>
    <row r="302" spans="1:7" s="353" customFormat="1" ht="25.5">
      <c r="A302" s="372" t="s">
        <v>382</v>
      </c>
      <c r="B302" s="414" t="s">
        <v>725</v>
      </c>
      <c r="C302" s="415" t="s">
        <v>344</v>
      </c>
      <c r="D302" s="415" t="s">
        <v>317</v>
      </c>
      <c r="E302" s="416"/>
      <c r="F302" s="797"/>
      <c r="G302" s="417"/>
    </row>
    <row r="303" spans="1:7" s="353" customFormat="1" ht="15.75" customHeight="1">
      <c r="A303" s="411" t="s">
        <v>346</v>
      </c>
      <c r="B303" s="411" t="s">
        <v>443</v>
      </c>
      <c r="C303" s="412" t="s">
        <v>344</v>
      </c>
      <c r="D303" s="411" t="s">
        <v>251</v>
      </c>
      <c r="E303" s="279">
        <v>0.2</v>
      </c>
      <c r="F303" s="789">
        <v>12.35346304</v>
      </c>
      <c r="G303" s="406">
        <f>TRUNC(E303*F303,2)</f>
        <v>2.47</v>
      </c>
    </row>
    <row r="304" spans="1:7" s="353" customFormat="1" ht="51">
      <c r="A304" s="306" t="s">
        <v>531</v>
      </c>
      <c r="B304" s="306" t="s">
        <v>787</v>
      </c>
      <c r="C304" s="355" t="s">
        <v>334</v>
      </c>
      <c r="D304" s="306" t="s">
        <v>317</v>
      </c>
      <c r="E304" s="279">
        <v>1</v>
      </c>
      <c r="F304" s="789">
        <v>21.5668</v>
      </c>
      <c r="G304" s="406">
        <f>TRUNC(E304*F304,2)</f>
        <v>21.56</v>
      </c>
    </row>
    <row r="305" spans="1:7" s="353" customFormat="1" ht="15.75" customHeight="1">
      <c r="A305" s="681" t="s">
        <v>353</v>
      </c>
      <c r="B305" s="682"/>
      <c r="C305" s="682"/>
      <c r="D305" s="682"/>
      <c r="E305" s="682"/>
      <c r="F305" s="682"/>
      <c r="G305" s="398">
        <f>SUM(G303)</f>
        <v>2.47</v>
      </c>
    </row>
    <row r="306" spans="1:7" s="353" customFormat="1" ht="15.75" customHeight="1">
      <c r="A306" s="681" t="s">
        <v>354</v>
      </c>
      <c r="B306" s="682"/>
      <c r="C306" s="682"/>
      <c r="D306" s="682"/>
      <c r="E306" s="682"/>
      <c r="F306" s="682"/>
      <c r="G306" s="398">
        <f>SUM(G304)</f>
        <v>21.56</v>
      </c>
    </row>
    <row r="307" spans="1:7" s="353" customFormat="1" ht="15.75" customHeight="1">
      <c r="A307" s="438" t="s">
        <v>665</v>
      </c>
      <c r="B307" s="397"/>
      <c r="C307" s="397"/>
      <c r="D307" s="397"/>
      <c r="E307" s="397"/>
      <c r="F307" s="790" t="s">
        <v>355</v>
      </c>
      <c r="G307" s="398">
        <f>TRUNC(SUM(G305+G306),2)</f>
        <v>24.03</v>
      </c>
    </row>
    <row r="308" spans="1:7" s="353" customFormat="1" ht="15.75" customHeight="1">
      <c r="A308" s="436"/>
      <c r="B308" s="436"/>
      <c r="C308" s="436"/>
      <c r="D308" s="436"/>
      <c r="E308" s="436"/>
      <c r="F308" s="800"/>
      <c r="G308" s="437"/>
    </row>
    <row r="309" spans="1:7" s="353" customFormat="1" ht="15.75" customHeight="1">
      <c r="A309" s="436"/>
      <c r="B309" s="436"/>
      <c r="C309" s="436"/>
      <c r="D309" s="436"/>
      <c r="E309" s="436"/>
      <c r="F309" s="800"/>
      <c r="G309" s="437"/>
    </row>
    <row r="310" spans="1:7" s="353" customFormat="1" ht="25.5">
      <c r="A310" s="392" t="s">
        <v>337</v>
      </c>
      <c r="B310" s="393" t="s">
        <v>338</v>
      </c>
      <c r="C310" s="394" t="s">
        <v>339</v>
      </c>
      <c r="D310" s="394" t="s">
        <v>340</v>
      </c>
      <c r="E310" s="395" t="s">
        <v>341</v>
      </c>
      <c r="F310" s="786" t="s">
        <v>342</v>
      </c>
      <c r="G310" s="396" t="s">
        <v>343</v>
      </c>
    </row>
    <row r="311" spans="1:7" s="353" customFormat="1" ht="5.25" customHeight="1">
      <c r="A311" s="407"/>
      <c r="B311" s="407"/>
      <c r="C311" s="400"/>
      <c r="D311" s="400"/>
      <c r="E311" s="401"/>
      <c r="F311" s="787"/>
      <c r="G311" s="402"/>
    </row>
    <row r="312" spans="1:7" s="353" customFormat="1" ht="15.75" customHeight="1">
      <c r="A312" s="410" t="s">
        <v>59</v>
      </c>
      <c r="B312" s="715" t="s">
        <v>145</v>
      </c>
      <c r="C312" s="716"/>
      <c r="D312" s="716"/>
      <c r="E312" s="716"/>
      <c r="F312" s="716"/>
      <c r="G312" s="717"/>
    </row>
    <row r="313" spans="1:7" s="353" customFormat="1" ht="38.25">
      <c r="A313" s="372" t="s">
        <v>525</v>
      </c>
      <c r="B313" s="414" t="s">
        <v>520</v>
      </c>
      <c r="C313" s="415" t="s">
        <v>344</v>
      </c>
      <c r="D313" s="415" t="s">
        <v>317</v>
      </c>
      <c r="E313" s="416"/>
      <c r="F313" s="797"/>
      <c r="G313" s="417"/>
    </row>
    <row r="314" spans="1:7" s="353" customFormat="1" ht="15.75" customHeight="1">
      <c r="A314" s="411" t="s">
        <v>346</v>
      </c>
      <c r="B314" s="411" t="s">
        <v>443</v>
      </c>
      <c r="C314" s="412" t="s">
        <v>344</v>
      </c>
      <c r="D314" s="411" t="s">
        <v>251</v>
      </c>
      <c r="E314" s="279">
        <v>0.2</v>
      </c>
      <c r="F314" s="789">
        <v>12.35346304</v>
      </c>
      <c r="G314" s="406">
        <f>TRUNC(E314*F314,2)</f>
        <v>2.47</v>
      </c>
    </row>
    <row r="315" spans="1:7" s="353" customFormat="1" ht="51">
      <c r="A315" s="306" t="s">
        <v>529</v>
      </c>
      <c r="B315" s="306" t="s">
        <v>530</v>
      </c>
      <c r="C315" s="355" t="s">
        <v>334</v>
      </c>
      <c r="D315" s="306" t="s">
        <v>317</v>
      </c>
      <c r="E315" s="279">
        <v>1</v>
      </c>
      <c r="F315" s="789">
        <v>24.93984752</v>
      </c>
      <c r="G315" s="406">
        <f>TRUNC(E315*F315,2)</f>
        <v>24.93</v>
      </c>
    </row>
    <row r="316" spans="1:7" s="353" customFormat="1" ht="15.75" customHeight="1">
      <c r="A316" s="681" t="s">
        <v>353</v>
      </c>
      <c r="B316" s="682"/>
      <c r="C316" s="682"/>
      <c r="D316" s="682"/>
      <c r="E316" s="682"/>
      <c r="F316" s="682"/>
      <c r="G316" s="398">
        <f>SUM(G314)</f>
        <v>2.47</v>
      </c>
    </row>
    <row r="317" spans="1:7" s="353" customFormat="1" ht="15.75" customHeight="1">
      <c r="A317" s="681" t="s">
        <v>354</v>
      </c>
      <c r="B317" s="682"/>
      <c r="C317" s="682"/>
      <c r="D317" s="682"/>
      <c r="E317" s="682"/>
      <c r="F317" s="682"/>
      <c r="G317" s="398">
        <f>SUM(G315)</f>
        <v>24.93</v>
      </c>
    </row>
    <row r="318" spans="1:7" s="353" customFormat="1" ht="15.75" customHeight="1">
      <c r="A318" s="438" t="s">
        <v>665</v>
      </c>
      <c r="B318" s="443"/>
      <c r="C318" s="443"/>
      <c r="D318" s="443"/>
      <c r="E318" s="443"/>
      <c r="F318" s="790" t="s">
        <v>355</v>
      </c>
      <c r="G318" s="398">
        <f>TRUNC(SUM(G316+G317),2)</f>
        <v>27.4</v>
      </c>
    </row>
    <row r="319" spans="1:7" s="353" customFormat="1" ht="15.75" customHeight="1">
      <c r="A319" s="436"/>
      <c r="B319" s="436"/>
      <c r="C319" s="436"/>
      <c r="D319" s="436"/>
      <c r="E319" s="436"/>
      <c r="F319" s="800"/>
      <c r="G319" s="437"/>
    </row>
    <row r="320" spans="1:7" s="353" customFormat="1" ht="15.75" customHeight="1">
      <c r="A320" s="436"/>
      <c r="B320" s="436"/>
      <c r="C320" s="436"/>
      <c r="D320" s="436"/>
      <c r="E320" s="436"/>
      <c r="F320" s="800"/>
      <c r="G320" s="437"/>
    </row>
    <row r="321" spans="1:7" s="353" customFormat="1" ht="25.5" hidden="1">
      <c r="A321" s="392" t="s">
        <v>337</v>
      </c>
      <c r="B321" s="393" t="s">
        <v>338</v>
      </c>
      <c r="C321" s="394" t="s">
        <v>339</v>
      </c>
      <c r="D321" s="394" t="s">
        <v>340</v>
      </c>
      <c r="E321" s="395" t="s">
        <v>341</v>
      </c>
      <c r="F321" s="786" t="s">
        <v>342</v>
      </c>
      <c r="G321" s="396" t="s">
        <v>343</v>
      </c>
    </row>
    <row r="322" spans="1:7" s="353" customFormat="1" ht="5.25" customHeight="1" hidden="1">
      <c r="A322" s="407"/>
      <c r="B322" s="407"/>
      <c r="C322" s="400"/>
      <c r="D322" s="400"/>
      <c r="E322" s="401"/>
      <c r="F322" s="787"/>
      <c r="G322" s="402"/>
    </row>
    <row r="323" spans="1:7" s="353" customFormat="1" ht="15.75" customHeight="1" hidden="1">
      <c r="A323" s="410" t="s">
        <v>59</v>
      </c>
      <c r="B323" s="712" t="s">
        <v>145</v>
      </c>
      <c r="C323" s="713"/>
      <c r="D323" s="713"/>
      <c r="E323" s="713"/>
      <c r="F323" s="713"/>
      <c r="G323" s="714"/>
    </row>
    <row r="324" spans="1:7" s="353" customFormat="1" ht="15.75" customHeight="1" hidden="1">
      <c r="A324" s="410" t="s">
        <v>527</v>
      </c>
      <c r="B324" s="414" t="s">
        <v>431</v>
      </c>
      <c r="C324" s="415" t="s">
        <v>344</v>
      </c>
      <c r="D324" s="415" t="s">
        <v>317</v>
      </c>
      <c r="E324" s="416"/>
      <c r="F324" s="797"/>
      <c r="G324" s="417"/>
    </row>
    <row r="325" spans="1:7" s="353" customFormat="1" ht="15.75" customHeight="1" hidden="1">
      <c r="A325" s="411" t="s">
        <v>346</v>
      </c>
      <c r="B325" s="411" t="s">
        <v>443</v>
      </c>
      <c r="C325" s="412" t="s">
        <v>344</v>
      </c>
      <c r="D325" s="411" t="s">
        <v>251</v>
      </c>
      <c r="E325" s="279">
        <v>0.08</v>
      </c>
      <c r="F325" s="789">
        <v>14.32</v>
      </c>
      <c r="G325" s="406">
        <f>TRUNC(E325*F325,2)</f>
        <v>1.14</v>
      </c>
    </row>
    <row r="326" spans="1:7" s="353" customFormat="1" ht="15.75" customHeight="1" hidden="1">
      <c r="A326" s="306" t="s">
        <v>532</v>
      </c>
      <c r="B326" s="306" t="s">
        <v>533</v>
      </c>
      <c r="C326" s="355" t="s">
        <v>334</v>
      </c>
      <c r="D326" s="306" t="s">
        <v>379</v>
      </c>
      <c r="E326" s="279">
        <v>3</v>
      </c>
      <c r="F326" s="789">
        <v>1.3739999999999999</v>
      </c>
      <c r="G326" s="406">
        <f>TRUNC(E326*F326,2)</f>
        <v>4.12</v>
      </c>
    </row>
    <row r="327" spans="1:7" s="353" customFormat="1" ht="15" hidden="1">
      <c r="A327" s="681" t="s">
        <v>353</v>
      </c>
      <c r="B327" s="682"/>
      <c r="C327" s="682"/>
      <c r="D327" s="682"/>
      <c r="E327" s="682"/>
      <c r="F327" s="682"/>
      <c r="G327" s="398">
        <f>SUM(G325)</f>
        <v>1.14</v>
      </c>
    </row>
    <row r="328" spans="1:7" s="353" customFormat="1" ht="15.75" customHeight="1" hidden="1">
      <c r="A328" s="681" t="s">
        <v>354</v>
      </c>
      <c r="B328" s="682"/>
      <c r="C328" s="682"/>
      <c r="D328" s="682"/>
      <c r="E328" s="682"/>
      <c r="F328" s="682"/>
      <c r="G328" s="398">
        <f>SUM(G326)</f>
        <v>4.12</v>
      </c>
    </row>
    <row r="329" spans="1:7" s="353" customFormat="1" ht="15.75" customHeight="1" hidden="1">
      <c r="A329" s="438" t="s">
        <v>666</v>
      </c>
      <c r="B329" s="443"/>
      <c r="C329" s="443"/>
      <c r="D329" s="443"/>
      <c r="E329" s="443"/>
      <c r="F329" s="790" t="s">
        <v>355</v>
      </c>
      <c r="G329" s="398">
        <f>TRUNC(SUM(G327+G328),2)</f>
        <v>5.26</v>
      </c>
    </row>
    <row r="330" spans="1:7" s="353" customFormat="1" ht="15.75" customHeight="1" hidden="1">
      <c r="A330" s="436"/>
      <c r="B330" s="436"/>
      <c r="C330" s="436"/>
      <c r="D330" s="436"/>
      <c r="E330" s="436"/>
      <c r="F330" s="800"/>
      <c r="G330" s="437"/>
    </row>
    <row r="331" spans="1:7" s="353" customFormat="1" ht="15.75" customHeight="1" hidden="1">
      <c r="A331" s="436"/>
      <c r="B331" s="436"/>
      <c r="C331" s="436"/>
      <c r="D331" s="436"/>
      <c r="E331" s="436"/>
      <c r="F331" s="800"/>
      <c r="G331" s="437"/>
    </row>
    <row r="332" spans="1:7" s="353" customFormat="1" ht="25.5" hidden="1">
      <c r="A332" s="392" t="s">
        <v>337</v>
      </c>
      <c r="B332" s="393" t="s">
        <v>338</v>
      </c>
      <c r="C332" s="394" t="s">
        <v>339</v>
      </c>
      <c r="D332" s="394" t="s">
        <v>340</v>
      </c>
      <c r="E332" s="395" t="s">
        <v>341</v>
      </c>
      <c r="F332" s="786" t="s">
        <v>342</v>
      </c>
      <c r="G332" s="396" t="s">
        <v>343</v>
      </c>
    </row>
    <row r="333" spans="1:7" s="353" customFormat="1" ht="5.25" customHeight="1" hidden="1">
      <c r="A333" s="407"/>
      <c r="B333" s="407"/>
      <c r="C333" s="400"/>
      <c r="D333" s="400"/>
      <c r="E333" s="401"/>
      <c r="F333" s="787"/>
      <c r="G333" s="402"/>
    </row>
    <row r="334" spans="1:7" s="353" customFormat="1" ht="15.75" customHeight="1" hidden="1">
      <c r="A334" s="410" t="s">
        <v>59</v>
      </c>
      <c r="B334" s="712" t="s">
        <v>145</v>
      </c>
      <c r="C334" s="713"/>
      <c r="D334" s="713"/>
      <c r="E334" s="713"/>
      <c r="F334" s="713"/>
      <c r="G334" s="714"/>
    </row>
    <row r="335" spans="1:7" s="363" customFormat="1" ht="15.75" customHeight="1" hidden="1">
      <c r="A335" s="410" t="s">
        <v>528</v>
      </c>
      <c r="B335" s="414" t="s">
        <v>432</v>
      </c>
      <c r="C335" s="415" t="s">
        <v>344</v>
      </c>
      <c r="D335" s="415" t="s">
        <v>317</v>
      </c>
      <c r="E335" s="416"/>
      <c r="F335" s="797"/>
      <c r="G335" s="417"/>
    </row>
    <row r="336" spans="1:7" s="363" customFormat="1" ht="15.75" customHeight="1" hidden="1">
      <c r="A336" s="411" t="s">
        <v>346</v>
      </c>
      <c r="B336" s="411" t="s">
        <v>443</v>
      </c>
      <c r="C336" s="412" t="s">
        <v>344</v>
      </c>
      <c r="D336" s="411" t="s">
        <v>251</v>
      </c>
      <c r="E336" s="279">
        <v>0.08</v>
      </c>
      <c r="F336" s="789">
        <v>14.32</v>
      </c>
      <c r="G336" s="406">
        <f>TRUNC(E336*F336,2)</f>
        <v>1.14</v>
      </c>
    </row>
    <row r="337" spans="1:7" s="353" customFormat="1" ht="15" hidden="1">
      <c r="A337" s="306" t="s">
        <v>532</v>
      </c>
      <c r="B337" s="306" t="s">
        <v>533</v>
      </c>
      <c r="C337" s="355" t="s">
        <v>334</v>
      </c>
      <c r="D337" s="306" t="s">
        <v>379</v>
      </c>
      <c r="E337" s="279">
        <v>3</v>
      </c>
      <c r="F337" s="789">
        <v>1.3739999999999999</v>
      </c>
      <c r="G337" s="406">
        <f>TRUNC(E337*F337,2)</f>
        <v>4.12</v>
      </c>
    </row>
    <row r="338" spans="1:7" s="353" customFormat="1" ht="15" hidden="1">
      <c r="A338" s="681" t="s">
        <v>353</v>
      </c>
      <c r="B338" s="682"/>
      <c r="C338" s="682"/>
      <c r="D338" s="682"/>
      <c r="E338" s="682"/>
      <c r="F338" s="682"/>
      <c r="G338" s="398">
        <f>SUM(G336)</f>
        <v>1.14</v>
      </c>
    </row>
    <row r="339" spans="1:7" s="353" customFormat="1" ht="15" hidden="1">
      <c r="A339" s="681" t="s">
        <v>354</v>
      </c>
      <c r="B339" s="682"/>
      <c r="C339" s="682"/>
      <c r="D339" s="682"/>
      <c r="E339" s="682"/>
      <c r="F339" s="682"/>
      <c r="G339" s="398">
        <f>SUM(G337)</f>
        <v>4.12</v>
      </c>
    </row>
    <row r="340" spans="1:7" s="353" customFormat="1" ht="15.75" customHeight="1" hidden="1">
      <c r="A340" s="438" t="s">
        <v>666</v>
      </c>
      <c r="B340" s="443"/>
      <c r="C340" s="443"/>
      <c r="D340" s="443"/>
      <c r="E340" s="443"/>
      <c r="F340" s="790" t="s">
        <v>355</v>
      </c>
      <c r="G340" s="398">
        <f>TRUNC(SUM(G338+G339),2)</f>
        <v>5.26</v>
      </c>
    </row>
    <row r="341" spans="1:7" s="353" customFormat="1" ht="15.75" customHeight="1" hidden="1">
      <c r="A341" s="436"/>
      <c r="B341" s="436"/>
      <c r="C341" s="436"/>
      <c r="D341" s="436"/>
      <c r="E341" s="436"/>
      <c r="F341" s="800"/>
      <c r="G341" s="437"/>
    </row>
    <row r="342" spans="1:7" s="353" customFormat="1" ht="15.75" customHeight="1" hidden="1">
      <c r="A342" s="436"/>
      <c r="B342" s="436"/>
      <c r="C342" s="436"/>
      <c r="D342" s="436"/>
      <c r="E342" s="436"/>
      <c r="F342" s="800"/>
      <c r="G342" s="437"/>
    </row>
    <row r="343" spans="1:7" s="353" customFormat="1" ht="25.5">
      <c r="A343" s="568" t="s">
        <v>337</v>
      </c>
      <c r="B343" s="569" t="s">
        <v>338</v>
      </c>
      <c r="C343" s="570" t="s">
        <v>339</v>
      </c>
      <c r="D343" s="570" t="s">
        <v>340</v>
      </c>
      <c r="E343" s="571" t="s">
        <v>341</v>
      </c>
      <c r="F343" s="799" t="s">
        <v>342</v>
      </c>
      <c r="G343" s="572" t="s">
        <v>343</v>
      </c>
    </row>
    <row r="344" spans="1:7" s="353" customFormat="1" ht="5.25" customHeight="1">
      <c r="A344" s="407"/>
      <c r="B344" s="407"/>
      <c r="C344" s="400"/>
      <c r="D344" s="400"/>
      <c r="E344" s="401"/>
      <c r="F344" s="787"/>
      <c r="G344" s="402"/>
    </row>
    <row r="345" spans="1:7" s="353" customFormat="1" ht="15.75" customHeight="1">
      <c r="A345" s="410" t="s">
        <v>59</v>
      </c>
      <c r="B345" s="712" t="s">
        <v>145</v>
      </c>
      <c r="C345" s="713"/>
      <c r="D345" s="713"/>
      <c r="E345" s="713"/>
      <c r="F345" s="713"/>
      <c r="G345" s="714"/>
    </row>
    <row r="346" spans="1:7" s="363" customFormat="1" ht="25.5">
      <c r="A346" s="410" t="s">
        <v>527</v>
      </c>
      <c r="B346" s="414" t="s">
        <v>1272</v>
      </c>
      <c r="C346" s="415" t="s">
        <v>344</v>
      </c>
      <c r="D346" s="415" t="s">
        <v>394</v>
      </c>
      <c r="E346" s="416"/>
      <c r="F346" s="797"/>
      <c r="G346" s="417"/>
    </row>
    <row r="347" spans="1:7" s="363" customFormat="1" ht="25.5">
      <c r="A347" s="411" t="s">
        <v>1059</v>
      </c>
      <c r="B347" s="411" t="s">
        <v>1058</v>
      </c>
      <c r="C347" s="412" t="s">
        <v>334</v>
      </c>
      <c r="D347" s="411" t="s">
        <v>394</v>
      </c>
      <c r="E347" s="279">
        <v>1</v>
      </c>
      <c r="F347" s="789">
        <v>1316.1441635200001</v>
      </c>
      <c r="G347" s="406">
        <f>TRUNC(E347*F347,2)</f>
        <v>1316.14</v>
      </c>
    </row>
    <row r="348" spans="1:7" s="353" customFormat="1" ht="15">
      <c r="A348" s="681" t="s">
        <v>353</v>
      </c>
      <c r="B348" s="682"/>
      <c r="C348" s="682"/>
      <c r="D348" s="682"/>
      <c r="E348" s="682"/>
      <c r="F348" s="682"/>
      <c r="G348" s="398">
        <v>0</v>
      </c>
    </row>
    <row r="349" spans="1:7" s="353" customFormat="1" ht="15">
      <c r="A349" s="681" t="s">
        <v>354</v>
      </c>
      <c r="B349" s="682"/>
      <c r="C349" s="682"/>
      <c r="D349" s="682"/>
      <c r="E349" s="682"/>
      <c r="F349" s="682"/>
      <c r="G349" s="398">
        <f>SUM(G347)</f>
        <v>1316.14</v>
      </c>
    </row>
    <row r="350" spans="1:7" s="353" customFormat="1" ht="15.75" customHeight="1">
      <c r="A350" s="523" t="s">
        <v>1062</v>
      </c>
      <c r="B350" s="443"/>
      <c r="C350" s="443"/>
      <c r="D350" s="443"/>
      <c r="E350" s="443"/>
      <c r="F350" s="790" t="s">
        <v>355</v>
      </c>
      <c r="G350" s="398">
        <f>TRUNC(SUM(G348+G349),2)</f>
        <v>1316.14</v>
      </c>
    </row>
    <row r="351" spans="1:7" s="353" customFormat="1" ht="15.75" customHeight="1">
      <c r="A351" s="436"/>
      <c r="B351" s="436"/>
      <c r="C351" s="436"/>
      <c r="D351" s="436"/>
      <c r="E351" s="436"/>
      <c r="F351" s="800"/>
      <c r="G351" s="437"/>
    </row>
    <row r="352" spans="1:7" s="353" customFormat="1" ht="15.75" customHeight="1">
      <c r="A352" s="436"/>
      <c r="B352" s="436"/>
      <c r="C352" s="436"/>
      <c r="D352" s="436"/>
      <c r="E352" s="436"/>
      <c r="F352" s="800"/>
      <c r="G352" s="437"/>
    </row>
    <row r="353" spans="1:7" s="353" customFormat="1" ht="15.75" customHeight="1">
      <c r="A353" s="568" t="s">
        <v>337</v>
      </c>
      <c r="B353" s="569" t="s">
        <v>338</v>
      </c>
      <c r="C353" s="570" t="s">
        <v>339</v>
      </c>
      <c r="D353" s="570" t="s">
        <v>340</v>
      </c>
      <c r="E353" s="571" t="s">
        <v>341</v>
      </c>
      <c r="F353" s="799" t="s">
        <v>342</v>
      </c>
      <c r="G353" s="572" t="s">
        <v>343</v>
      </c>
    </row>
    <row r="354" spans="1:7" s="353" customFormat="1" ht="15.75" customHeight="1">
      <c r="A354" s="407"/>
      <c r="B354" s="407"/>
      <c r="C354" s="400"/>
      <c r="D354" s="400"/>
      <c r="E354" s="401"/>
      <c r="F354" s="787"/>
      <c r="G354" s="402"/>
    </row>
    <row r="355" spans="1:7" s="353" customFormat="1" ht="15.75" customHeight="1">
      <c r="A355" s="410" t="s">
        <v>59</v>
      </c>
      <c r="B355" s="712" t="s">
        <v>145</v>
      </c>
      <c r="C355" s="713"/>
      <c r="D355" s="713"/>
      <c r="E355" s="713"/>
      <c r="F355" s="713"/>
      <c r="G355" s="714"/>
    </row>
    <row r="356" spans="1:7" s="353" customFormat="1" ht="25.5">
      <c r="A356" s="410" t="s">
        <v>528</v>
      </c>
      <c r="B356" s="414" t="s">
        <v>1273</v>
      </c>
      <c r="C356" s="415" t="s">
        <v>344</v>
      </c>
      <c r="D356" s="415" t="s">
        <v>394</v>
      </c>
      <c r="E356" s="416"/>
      <c r="F356" s="797"/>
      <c r="G356" s="417"/>
    </row>
    <row r="357" spans="1:7" s="353" customFormat="1" ht="15.75" customHeight="1">
      <c r="A357" s="411" t="s">
        <v>445</v>
      </c>
      <c r="B357" s="411" t="s">
        <v>444</v>
      </c>
      <c r="C357" s="412" t="s">
        <v>344</v>
      </c>
      <c r="D357" s="411" t="s">
        <v>251</v>
      </c>
      <c r="E357" s="279">
        <v>4</v>
      </c>
      <c r="F357" s="789">
        <v>16.70995664</v>
      </c>
      <c r="G357" s="406">
        <f>TRUNC(E357*F357,2)</f>
        <v>66.83</v>
      </c>
    </row>
    <row r="358" spans="1:7" s="353" customFormat="1" ht="15.75" customHeight="1">
      <c r="A358" s="411" t="s">
        <v>447</v>
      </c>
      <c r="B358" s="411" t="s">
        <v>446</v>
      </c>
      <c r="C358" s="412" t="s">
        <v>344</v>
      </c>
      <c r="D358" s="411" t="s">
        <v>251</v>
      </c>
      <c r="E358" s="279">
        <v>4</v>
      </c>
      <c r="F358" s="789">
        <v>13.12124112</v>
      </c>
      <c r="G358" s="406">
        <f>TRUNC(E358*F358,2)</f>
        <v>52.48</v>
      </c>
    </row>
    <row r="359" spans="1:7" s="353" customFormat="1" ht="15.75" customHeight="1">
      <c r="A359" s="681" t="s">
        <v>353</v>
      </c>
      <c r="B359" s="682"/>
      <c r="C359" s="682"/>
      <c r="D359" s="682"/>
      <c r="E359" s="682"/>
      <c r="F359" s="682"/>
      <c r="G359" s="398">
        <f>SUM(G357:G358)</f>
        <v>119.31</v>
      </c>
    </row>
    <row r="360" spans="1:7" s="353" customFormat="1" ht="15.75" customHeight="1">
      <c r="A360" s="681" t="s">
        <v>354</v>
      </c>
      <c r="B360" s="682"/>
      <c r="C360" s="682"/>
      <c r="D360" s="682"/>
      <c r="E360" s="682"/>
      <c r="F360" s="682"/>
      <c r="G360" s="398">
        <v>0</v>
      </c>
    </row>
    <row r="361" spans="1:7" s="353" customFormat="1" ht="15.75" customHeight="1">
      <c r="A361" s="523" t="s">
        <v>1062</v>
      </c>
      <c r="B361" s="443"/>
      <c r="C361" s="443"/>
      <c r="D361" s="443"/>
      <c r="E361" s="443"/>
      <c r="F361" s="790" t="s">
        <v>355</v>
      </c>
      <c r="G361" s="398">
        <f>TRUNC(SUM(G359+G360),2)</f>
        <v>119.31</v>
      </c>
    </row>
    <row r="362" spans="1:7" s="353" customFormat="1" ht="15.75" customHeight="1">
      <c r="A362" s="436"/>
      <c r="B362" s="436"/>
      <c r="C362" s="436"/>
      <c r="D362" s="436"/>
      <c r="E362" s="436"/>
      <c r="F362" s="800"/>
      <c r="G362" s="437"/>
    </row>
    <row r="363" spans="1:7" s="353" customFormat="1" ht="15.75" customHeight="1">
      <c r="A363" s="436"/>
      <c r="B363" s="436"/>
      <c r="C363" s="436"/>
      <c r="D363" s="436"/>
      <c r="E363" s="436"/>
      <c r="F363" s="800"/>
      <c r="G363" s="437"/>
    </row>
    <row r="364" spans="1:7" s="353" customFormat="1" ht="15.75" customHeight="1">
      <c r="A364" s="392" t="s">
        <v>337</v>
      </c>
      <c r="B364" s="393" t="s">
        <v>338</v>
      </c>
      <c r="C364" s="394" t="s">
        <v>339</v>
      </c>
      <c r="D364" s="394" t="s">
        <v>340</v>
      </c>
      <c r="E364" s="395" t="s">
        <v>341</v>
      </c>
      <c r="F364" s="786" t="s">
        <v>342</v>
      </c>
      <c r="G364" s="396" t="s">
        <v>343</v>
      </c>
    </row>
    <row r="365" spans="1:7" s="353" customFormat="1" ht="4.5" customHeight="1">
      <c r="A365" s="399"/>
      <c r="B365" s="399"/>
      <c r="C365" s="400"/>
      <c r="D365" s="400"/>
      <c r="E365" s="401"/>
      <c r="F365" s="787"/>
      <c r="G365" s="402"/>
    </row>
    <row r="366" spans="1:7" s="353" customFormat="1" ht="15.75" customHeight="1">
      <c r="A366" s="410" t="s">
        <v>59</v>
      </c>
      <c r="B366" s="712" t="s">
        <v>145</v>
      </c>
      <c r="C366" s="713"/>
      <c r="D366" s="713"/>
      <c r="E366" s="713"/>
      <c r="F366" s="713"/>
      <c r="G366" s="714"/>
    </row>
    <row r="367" spans="1:7" s="353" customFormat="1" ht="25.5">
      <c r="A367" s="410" t="s">
        <v>690</v>
      </c>
      <c r="B367" s="414" t="s">
        <v>1202</v>
      </c>
      <c r="C367" s="415" t="s">
        <v>344</v>
      </c>
      <c r="D367" s="415" t="s">
        <v>317</v>
      </c>
      <c r="E367" s="416"/>
      <c r="F367" s="797"/>
      <c r="G367" s="417"/>
    </row>
    <row r="368" spans="1:7" s="353" customFormat="1" ht="15.75" customHeight="1">
      <c r="A368" s="411" t="s">
        <v>346</v>
      </c>
      <c r="B368" s="411" t="s">
        <v>443</v>
      </c>
      <c r="C368" s="412" t="s">
        <v>344</v>
      </c>
      <c r="D368" s="411" t="s">
        <v>251</v>
      </c>
      <c r="E368" s="279">
        <v>0.2</v>
      </c>
      <c r="F368" s="789">
        <v>12.35346304</v>
      </c>
      <c r="G368" s="406">
        <f>TRUNC(E368*F368,2)</f>
        <v>2.47</v>
      </c>
    </row>
    <row r="369" spans="1:7" s="353" customFormat="1" ht="15.75" customHeight="1">
      <c r="A369" s="306" t="s">
        <v>529</v>
      </c>
      <c r="B369" s="306" t="s">
        <v>530</v>
      </c>
      <c r="C369" s="355" t="s">
        <v>334</v>
      </c>
      <c r="D369" s="306" t="s">
        <v>317</v>
      </c>
      <c r="E369" s="279">
        <v>1</v>
      </c>
      <c r="F369" s="789">
        <v>24.93984752</v>
      </c>
      <c r="G369" s="406">
        <f>TRUNC(E369*F369,2)</f>
        <v>24.93</v>
      </c>
    </row>
    <row r="370" spans="1:7" s="353" customFormat="1" ht="15.75" customHeight="1">
      <c r="A370" s="681" t="s">
        <v>353</v>
      </c>
      <c r="B370" s="682"/>
      <c r="C370" s="682"/>
      <c r="D370" s="682"/>
      <c r="E370" s="682"/>
      <c r="F370" s="682"/>
      <c r="G370" s="398">
        <f>SUM(G368)</f>
        <v>2.47</v>
      </c>
    </row>
    <row r="371" spans="1:7" s="353" customFormat="1" ht="15.75" customHeight="1">
      <c r="A371" s="681" t="s">
        <v>354</v>
      </c>
      <c r="B371" s="682"/>
      <c r="C371" s="682"/>
      <c r="D371" s="682"/>
      <c r="E371" s="682"/>
      <c r="F371" s="682"/>
      <c r="G371" s="398">
        <f>SUM(G369)</f>
        <v>24.93</v>
      </c>
    </row>
    <row r="372" spans="1:7" s="353" customFormat="1" ht="15.75" customHeight="1">
      <c r="A372" s="438" t="s">
        <v>665</v>
      </c>
      <c r="B372" s="397"/>
      <c r="C372" s="397"/>
      <c r="D372" s="397"/>
      <c r="E372" s="397"/>
      <c r="F372" s="790" t="s">
        <v>355</v>
      </c>
      <c r="G372" s="398">
        <f>TRUNC(SUM(G370+G371),2)</f>
        <v>27.4</v>
      </c>
    </row>
    <row r="373" spans="1:7" s="353" customFormat="1" ht="15.75" customHeight="1">
      <c r="A373" s="436"/>
      <c r="B373" s="436"/>
      <c r="C373" s="436"/>
      <c r="D373" s="436"/>
      <c r="E373" s="436"/>
      <c r="F373" s="800"/>
      <c r="G373" s="437"/>
    </row>
    <row r="374" spans="1:7" s="353" customFormat="1" ht="15.75" customHeight="1">
      <c r="A374" s="436"/>
      <c r="B374" s="436"/>
      <c r="C374" s="436"/>
      <c r="D374" s="436"/>
      <c r="E374" s="436"/>
      <c r="F374" s="800"/>
      <c r="G374" s="437"/>
    </row>
    <row r="375" spans="1:7" s="353" customFormat="1" ht="15.75" customHeight="1">
      <c r="A375" s="392" t="s">
        <v>337</v>
      </c>
      <c r="B375" s="393" t="s">
        <v>338</v>
      </c>
      <c r="C375" s="394" t="s">
        <v>339</v>
      </c>
      <c r="D375" s="394" t="s">
        <v>340</v>
      </c>
      <c r="E375" s="395" t="s">
        <v>341</v>
      </c>
      <c r="F375" s="786" t="s">
        <v>342</v>
      </c>
      <c r="G375" s="396" t="s">
        <v>343</v>
      </c>
    </row>
    <row r="376" spans="1:7" s="353" customFormat="1" ht="15.75" customHeight="1">
      <c r="A376" s="399"/>
      <c r="B376" s="399"/>
      <c r="C376" s="400"/>
      <c r="D376" s="400"/>
      <c r="E376" s="401"/>
      <c r="F376" s="787"/>
      <c r="G376" s="402"/>
    </row>
    <row r="377" spans="1:7" s="353" customFormat="1" ht="15.75" customHeight="1">
      <c r="A377" s="410" t="s">
        <v>165</v>
      </c>
      <c r="B377" s="712" t="s">
        <v>186</v>
      </c>
      <c r="C377" s="713"/>
      <c r="D377" s="713"/>
      <c r="E377" s="713"/>
      <c r="F377" s="713"/>
      <c r="G377" s="714"/>
    </row>
    <row r="378" spans="1:7" s="353" customFormat="1" ht="25.5">
      <c r="A378" s="410" t="s">
        <v>485</v>
      </c>
      <c r="B378" s="414" t="s">
        <v>1284</v>
      </c>
      <c r="C378" s="415"/>
      <c r="D378" s="415"/>
      <c r="E378" s="416"/>
      <c r="F378" s="797"/>
      <c r="G378" s="417"/>
    </row>
    <row r="379" spans="1:7" s="353" customFormat="1" ht="25.5">
      <c r="A379" s="306" t="s">
        <v>1288</v>
      </c>
      <c r="B379" s="306" t="s">
        <v>1287</v>
      </c>
      <c r="C379" s="355" t="s">
        <v>334</v>
      </c>
      <c r="D379" s="306" t="s">
        <v>317</v>
      </c>
      <c r="E379" s="279">
        <v>1.05</v>
      </c>
      <c r="F379" s="789">
        <v>7.738167840000001</v>
      </c>
      <c r="G379" s="406">
        <f>TRUNC(E379*F379,2)</f>
        <v>8.12</v>
      </c>
    </row>
    <row r="380" spans="1:7" s="353" customFormat="1" ht="15.75" customHeight="1">
      <c r="A380" s="681" t="s">
        <v>353</v>
      </c>
      <c r="B380" s="682"/>
      <c r="C380" s="682"/>
      <c r="D380" s="682"/>
      <c r="E380" s="682"/>
      <c r="F380" s="682"/>
      <c r="G380" s="398">
        <v>0</v>
      </c>
    </row>
    <row r="381" spans="1:7" s="353" customFormat="1" ht="15.75" customHeight="1">
      <c r="A381" s="681" t="s">
        <v>354</v>
      </c>
      <c r="B381" s="682"/>
      <c r="C381" s="682"/>
      <c r="D381" s="682"/>
      <c r="E381" s="682"/>
      <c r="F381" s="682"/>
      <c r="G381" s="398">
        <f>SUM(G379)</f>
        <v>8.12</v>
      </c>
    </row>
    <row r="382" spans="1:7" s="353" customFormat="1" ht="15.75" customHeight="1">
      <c r="A382" s="523" t="s">
        <v>1286</v>
      </c>
      <c r="B382" s="397"/>
      <c r="C382" s="397"/>
      <c r="D382" s="397"/>
      <c r="E382" s="397"/>
      <c r="F382" s="790" t="s">
        <v>355</v>
      </c>
      <c r="G382" s="398">
        <f>TRUNC(SUM(G380+G381),2)</f>
        <v>8.12</v>
      </c>
    </row>
    <row r="383" spans="1:7" s="353" customFormat="1" ht="15.75" customHeight="1">
      <c r="A383" s="436"/>
      <c r="B383" s="436"/>
      <c r="C383" s="436"/>
      <c r="D383" s="436"/>
      <c r="E383" s="436"/>
      <c r="F383" s="800"/>
      <c r="G383" s="437"/>
    </row>
    <row r="384" spans="1:7" s="353" customFormat="1" ht="15.75" customHeight="1">
      <c r="A384" s="436"/>
      <c r="B384" s="436"/>
      <c r="C384" s="436"/>
      <c r="D384" s="436"/>
      <c r="E384" s="436"/>
      <c r="F384" s="800"/>
      <c r="G384" s="437"/>
    </row>
    <row r="385" spans="1:7" s="353" customFormat="1" ht="15.75" customHeight="1">
      <c r="A385" s="392" t="s">
        <v>337</v>
      </c>
      <c r="B385" s="393" t="s">
        <v>338</v>
      </c>
      <c r="C385" s="394" t="s">
        <v>339</v>
      </c>
      <c r="D385" s="394" t="s">
        <v>340</v>
      </c>
      <c r="E385" s="395" t="s">
        <v>341</v>
      </c>
      <c r="F385" s="786" t="s">
        <v>342</v>
      </c>
      <c r="G385" s="396" t="s">
        <v>343</v>
      </c>
    </row>
    <row r="386" spans="1:7" s="353" customFormat="1" ht="15.75" customHeight="1">
      <c r="A386" s="399"/>
      <c r="B386" s="399"/>
      <c r="C386" s="400"/>
      <c r="D386" s="400"/>
      <c r="E386" s="401"/>
      <c r="F386" s="787"/>
      <c r="G386" s="402"/>
    </row>
    <row r="387" spans="1:7" s="353" customFormat="1" ht="15.75" customHeight="1">
      <c r="A387" s="410" t="s">
        <v>165</v>
      </c>
      <c r="B387" s="712" t="s">
        <v>186</v>
      </c>
      <c r="C387" s="713"/>
      <c r="D387" s="713"/>
      <c r="E387" s="713"/>
      <c r="F387" s="713"/>
      <c r="G387" s="714"/>
    </row>
    <row r="388" spans="1:7" s="353" customFormat="1" ht="25.5">
      <c r="A388" s="410" t="s">
        <v>486</v>
      </c>
      <c r="B388" s="414" t="s">
        <v>1285</v>
      </c>
      <c r="C388" s="415"/>
      <c r="D388" s="415"/>
      <c r="E388" s="416"/>
      <c r="F388" s="797"/>
      <c r="G388" s="417"/>
    </row>
    <row r="389" spans="1:7" s="353" customFormat="1" ht="15.75" customHeight="1">
      <c r="A389" s="411" t="s">
        <v>447</v>
      </c>
      <c r="B389" s="411" t="s">
        <v>446</v>
      </c>
      <c r="C389" s="412" t="s">
        <v>344</v>
      </c>
      <c r="D389" s="411" t="s">
        <v>251</v>
      </c>
      <c r="E389" s="279">
        <v>0.0824</v>
      </c>
      <c r="F389" s="789">
        <v>13.12124112</v>
      </c>
      <c r="G389" s="406">
        <f>TRUNC(E389*F389,2)</f>
        <v>1.08</v>
      </c>
    </row>
    <row r="390" spans="1:7" s="353" customFormat="1" ht="15.75" customHeight="1">
      <c r="A390" s="411" t="s">
        <v>445</v>
      </c>
      <c r="B390" s="411" t="s">
        <v>444</v>
      </c>
      <c r="C390" s="412" t="s">
        <v>344</v>
      </c>
      <c r="D390" s="411" t="s">
        <v>251</v>
      </c>
      <c r="E390" s="279">
        <v>0.0824</v>
      </c>
      <c r="F390" s="789">
        <v>16.70995664</v>
      </c>
      <c r="G390" s="406">
        <f>TRUNC(E390*F390,2)</f>
        <v>1.37</v>
      </c>
    </row>
    <row r="391" spans="1:7" s="353" customFormat="1" ht="51">
      <c r="A391" s="411" t="s">
        <v>1290</v>
      </c>
      <c r="B391" s="411" t="s">
        <v>1289</v>
      </c>
      <c r="C391" s="412" t="s">
        <v>344</v>
      </c>
      <c r="D391" s="411" t="s">
        <v>379</v>
      </c>
      <c r="E391" s="279">
        <v>1</v>
      </c>
      <c r="F391" s="789">
        <v>1.8547448</v>
      </c>
      <c r="G391" s="406">
        <f>TRUNC(E391*F391,2)</f>
        <v>1.85</v>
      </c>
    </row>
    <row r="392" spans="1:7" s="353" customFormat="1" ht="38.25">
      <c r="A392" s="411" t="s">
        <v>1291</v>
      </c>
      <c r="B392" s="306" t="s">
        <v>1292</v>
      </c>
      <c r="C392" s="412" t="s">
        <v>334</v>
      </c>
      <c r="D392" s="411" t="s">
        <v>335</v>
      </c>
      <c r="E392" s="279">
        <v>0.3333</v>
      </c>
      <c r="F392" s="789">
        <v>4.56353488</v>
      </c>
      <c r="G392" s="406">
        <f>TRUNC(E392*F392,2)</f>
        <v>1.52</v>
      </c>
    </row>
    <row r="393" spans="1:7" s="353" customFormat="1" ht="15.75" customHeight="1">
      <c r="A393" s="681" t="s">
        <v>353</v>
      </c>
      <c r="B393" s="682"/>
      <c r="C393" s="682"/>
      <c r="D393" s="682"/>
      <c r="E393" s="682"/>
      <c r="F393" s="682"/>
      <c r="G393" s="398">
        <f>SUM(G389:G390)</f>
        <v>2.45</v>
      </c>
    </row>
    <row r="394" spans="1:7" s="353" customFormat="1" ht="15.75" customHeight="1">
      <c r="A394" s="681" t="s">
        <v>354</v>
      </c>
      <c r="B394" s="682"/>
      <c r="C394" s="682"/>
      <c r="D394" s="682"/>
      <c r="E394" s="682"/>
      <c r="F394" s="682"/>
      <c r="G394" s="398">
        <f>SUM(G391:G392)</f>
        <v>3.37</v>
      </c>
    </row>
    <row r="395" spans="1:7" s="353" customFormat="1" ht="15.75" customHeight="1">
      <c r="A395" s="523" t="s">
        <v>1286</v>
      </c>
      <c r="B395" s="397"/>
      <c r="C395" s="397"/>
      <c r="D395" s="397"/>
      <c r="E395" s="397"/>
      <c r="F395" s="790" t="s">
        <v>355</v>
      </c>
      <c r="G395" s="398">
        <f>TRUNC(SUM(G393+G394),2)</f>
        <v>5.82</v>
      </c>
    </row>
    <row r="396" spans="1:7" s="353" customFormat="1" ht="15.75" customHeight="1">
      <c r="A396" s="436"/>
      <c r="B396" s="436"/>
      <c r="C396" s="436"/>
      <c r="D396" s="436"/>
      <c r="E396" s="436"/>
      <c r="F396" s="800"/>
      <c r="G396" s="437"/>
    </row>
    <row r="398" spans="1:13" s="353" customFormat="1" ht="25.5">
      <c r="A398" s="392" t="s">
        <v>337</v>
      </c>
      <c r="B398" s="393" t="s">
        <v>338</v>
      </c>
      <c r="C398" s="394" t="s">
        <v>339</v>
      </c>
      <c r="D398" s="394" t="s">
        <v>340</v>
      </c>
      <c r="E398" s="395" t="s">
        <v>341</v>
      </c>
      <c r="F398" s="792" t="s">
        <v>620</v>
      </c>
      <c r="G398" s="396" t="s">
        <v>619</v>
      </c>
      <c r="H398" s="364"/>
      <c r="I398" s="364"/>
      <c r="J398" s="364"/>
      <c r="K398" s="364"/>
      <c r="L398" s="364"/>
      <c r="M398" s="365"/>
    </row>
    <row r="399" spans="1:13" s="353" customFormat="1" ht="5.25" customHeight="1">
      <c r="A399" s="371"/>
      <c r="B399" s="371"/>
      <c r="C399" s="477"/>
      <c r="D399" s="477"/>
      <c r="E399" s="478"/>
      <c r="F399" s="793"/>
      <c r="G399" s="479"/>
      <c r="H399" s="364"/>
      <c r="I399" s="364"/>
      <c r="J399" s="364"/>
      <c r="K399" s="364"/>
      <c r="L399" s="364"/>
      <c r="M399" s="365"/>
    </row>
    <row r="400" spans="1:13" s="353" customFormat="1" ht="15">
      <c r="A400" s="480" t="s">
        <v>165</v>
      </c>
      <c r="B400" s="480" t="s">
        <v>186</v>
      </c>
      <c r="C400" s="357"/>
      <c r="D400" s="357"/>
      <c r="E400" s="357"/>
      <c r="F400" s="789"/>
      <c r="G400" s="369"/>
      <c r="H400" s="364"/>
      <c r="I400" s="364"/>
      <c r="J400" s="364"/>
      <c r="K400" s="364"/>
      <c r="L400" s="364"/>
      <c r="M400" s="365"/>
    </row>
    <row r="401" spans="1:13" s="353" customFormat="1" ht="38.25">
      <c r="A401" s="480" t="s">
        <v>486</v>
      </c>
      <c r="B401" s="480" t="s">
        <v>729</v>
      </c>
      <c r="C401" s="354" t="s">
        <v>344</v>
      </c>
      <c r="D401" s="354"/>
      <c r="E401" s="279"/>
      <c r="F401" s="789"/>
      <c r="G401" s="280"/>
      <c r="H401" s="364"/>
      <c r="I401" s="364"/>
      <c r="J401" s="364"/>
      <c r="K401" s="364"/>
      <c r="L401" s="364"/>
      <c r="M401" s="365"/>
    </row>
    <row r="402" spans="1:13" s="353" customFormat="1" ht="15">
      <c r="A402" s="306" t="s">
        <v>346</v>
      </c>
      <c r="B402" s="306" t="s">
        <v>443</v>
      </c>
      <c r="C402" s="355" t="s">
        <v>344</v>
      </c>
      <c r="D402" s="355" t="s">
        <v>345</v>
      </c>
      <c r="E402" s="302">
        <v>0.45</v>
      </c>
      <c r="F402" s="789">
        <v>12.35346304</v>
      </c>
      <c r="G402" s="406">
        <f>TRUNC(E402*F402,2)</f>
        <v>5.55</v>
      </c>
      <c r="H402" s="364"/>
      <c r="I402" s="364"/>
      <c r="J402" s="364"/>
      <c r="K402" s="364"/>
      <c r="L402" s="364"/>
      <c r="M402" s="365"/>
    </row>
    <row r="403" spans="1:13" s="353" customFormat="1" ht="15">
      <c r="A403" s="306" t="s">
        <v>445</v>
      </c>
      <c r="B403" s="306" t="s">
        <v>444</v>
      </c>
      <c r="C403" s="355" t="s">
        <v>344</v>
      </c>
      <c r="D403" s="355" t="s">
        <v>345</v>
      </c>
      <c r="E403" s="302">
        <v>0.45</v>
      </c>
      <c r="F403" s="789">
        <v>16.70995664</v>
      </c>
      <c r="G403" s="406">
        <f>TRUNC(E403*F403,2)</f>
        <v>7.51</v>
      </c>
      <c r="H403" s="364"/>
      <c r="I403" s="364"/>
      <c r="J403" s="364"/>
      <c r="K403" s="364"/>
      <c r="L403" s="364"/>
      <c r="M403" s="365"/>
    </row>
    <row r="404" spans="1:13" s="353" customFormat="1" ht="38.25">
      <c r="A404" s="481" t="s">
        <v>845</v>
      </c>
      <c r="B404" s="306" t="s">
        <v>846</v>
      </c>
      <c r="C404" s="355" t="s">
        <v>349</v>
      </c>
      <c r="D404" s="355" t="s">
        <v>379</v>
      </c>
      <c r="E404" s="302">
        <v>1</v>
      </c>
      <c r="F404" s="789">
        <v>1.8288646400000002</v>
      </c>
      <c r="G404" s="406">
        <f>TRUNC(E404*F404,2)</f>
        <v>1.82</v>
      </c>
      <c r="H404" s="364"/>
      <c r="I404" s="364"/>
      <c r="J404" s="364"/>
      <c r="K404" s="364"/>
      <c r="L404" s="364"/>
      <c r="M404" s="365"/>
    </row>
    <row r="405" spans="1:13" s="353" customFormat="1" ht="15">
      <c r="A405" s="681" t="s">
        <v>617</v>
      </c>
      <c r="B405" s="682"/>
      <c r="C405" s="682"/>
      <c r="D405" s="682"/>
      <c r="E405" s="682"/>
      <c r="F405" s="682"/>
      <c r="G405" s="398">
        <f>TRUNC(SUM(G402:G403),2)</f>
        <v>13.06</v>
      </c>
      <c r="H405" s="364"/>
      <c r="I405" s="364"/>
      <c r="J405" s="364"/>
      <c r="K405" s="364"/>
      <c r="L405" s="364"/>
      <c r="M405" s="365"/>
    </row>
    <row r="406" spans="1:13" s="353" customFormat="1" ht="15">
      <c r="A406" s="681" t="s">
        <v>618</v>
      </c>
      <c r="B406" s="682"/>
      <c r="C406" s="682"/>
      <c r="D406" s="682"/>
      <c r="E406" s="682"/>
      <c r="F406" s="682"/>
      <c r="G406" s="398">
        <f>G404</f>
        <v>1.82</v>
      </c>
      <c r="H406" s="364"/>
      <c r="I406" s="364"/>
      <c r="J406" s="364"/>
      <c r="K406" s="364"/>
      <c r="L406" s="364"/>
      <c r="M406" s="365"/>
    </row>
    <row r="407" spans="1:13" s="353" customFormat="1" ht="15">
      <c r="A407" s="446" t="s">
        <v>844</v>
      </c>
      <c r="B407" s="438"/>
      <c r="C407" s="438"/>
      <c r="D407" s="438"/>
      <c r="E407" s="438"/>
      <c r="F407" s="794" t="s">
        <v>621</v>
      </c>
      <c r="G407" s="398">
        <f>TRUNC(SUM(G405+G406),2)</f>
        <v>14.88</v>
      </c>
      <c r="H407" s="364"/>
      <c r="I407" s="364"/>
      <c r="J407" s="364"/>
      <c r="K407" s="364"/>
      <c r="L407" s="364"/>
      <c r="M407" s="365"/>
    </row>
    <row r="408" spans="1:13" s="353" customFormat="1" ht="15">
      <c r="A408" s="445"/>
      <c r="B408" s="439"/>
      <c r="C408" s="439"/>
      <c r="D408" s="439"/>
      <c r="E408" s="439"/>
      <c r="F408" s="803"/>
      <c r="G408" s="439"/>
      <c r="H408" s="364"/>
      <c r="I408" s="364"/>
      <c r="J408" s="364"/>
      <c r="K408" s="364"/>
      <c r="L408" s="364"/>
      <c r="M408" s="365"/>
    </row>
    <row r="409" spans="1:13" s="353" customFormat="1" ht="15">
      <c r="A409" s="445"/>
      <c r="B409" s="439"/>
      <c r="C409" s="439"/>
      <c r="D409" s="439"/>
      <c r="E409" s="439"/>
      <c r="F409" s="803"/>
      <c r="G409" s="439"/>
      <c r="H409" s="364"/>
      <c r="I409" s="364"/>
      <c r="J409" s="364"/>
      <c r="K409" s="364"/>
      <c r="L409" s="364"/>
      <c r="M409" s="365"/>
    </row>
    <row r="410" spans="1:13" s="353" customFormat="1" ht="25.5">
      <c r="A410" s="392" t="s">
        <v>337</v>
      </c>
      <c r="B410" s="393" t="s">
        <v>338</v>
      </c>
      <c r="C410" s="394" t="s">
        <v>339</v>
      </c>
      <c r="D410" s="394" t="s">
        <v>340</v>
      </c>
      <c r="E410" s="395" t="s">
        <v>341</v>
      </c>
      <c r="F410" s="792" t="s">
        <v>620</v>
      </c>
      <c r="G410" s="396" t="s">
        <v>619</v>
      </c>
      <c r="H410" s="364"/>
      <c r="I410" s="364"/>
      <c r="J410" s="364"/>
      <c r="K410" s="364"/>
      <c r="L410" s="364"/>
      <c r="M410" s="365"/>
    </row>
    <row r="411" spans="1:13" s="353" customFormat="1" ht="4.5" customHeight="1">
      <c r="A411" s="371"/>
      <c r="B411" s="371"/>
      <c r="C411" s="477"/>
      <c r="D411" s="477"/>
      <c r="E411" s="478"/>
      <c r="F411" s="793"/>
      <c r="G411" s="479"/>
      <c r="H411" s="364"/>
      <c r="I411" s="364"/>
      <c r="J411" s="364"/>
      <c r="K411" s="364"/>
      <c r="L411" s="364"/>
      <c r="M411" s="365"/>
    </row>
    <row r="412" spans="1:13" s="353" customFormat="1" ht="15">
      <c r="A412" s="480" t="s">
        <v>166</v>
      </c>
      <c r="B412" s="480" t="s">
        <v>188</v>
      </c>
      <c r="C412" s="357"/>
      <c r="D412" s="357"/>
      <c r="E412" s="357"/>
      <c r="F412" s="789"/>
      <c r="G412" s="369"/>
      <c r="H412" s="364"/>
      <c r="I412" s="364"/>
      <c r="J412" s="364"/>
      <c r="K412" s="364"/>
      <c r="L412" s="364"/>
      <c r="M412" s="365"/>
    </row>
    <row r="413" spans="1:13" s="353" customFormat="1" ht="25.5">
      <c r="A413" s="480" t="s">
        <v>256</v>
      </c>
      <c r="B413" s="480" t="s">
        <v>1314</v>
      </c>
      <c r="C413" s="354" t="s">
        <v>344</v>
      </c>
      <c r="D413" s="354"/>
      <c r="E413" s="279"/>
      <c r="F413" s="789"/>
      <c r="G413" s="280"/>
      <c r="H413" s="364"/>
      <c r="I413" s="364"/>
      <c r="J413" s="364"/>
      <c r="K413" s="364"/>
      <c r="L413" s="364"/>
      <c r="M413" s="365"/>
    </row>
    <row r="414" spans="1:13" s="353" customFormat="1" ht="38.25">
      <c r="A414" s="481" t="s">
        <v>1317</v>
      </c>
      <c r="B414" s="306" t="s">
        <v>1318</v>
      </c>
      <c r="C414" s="355" t="s">
        <v>349</v>
      </c>
      <c r="D414" s="355" t="s">
        <v>379</v>
      </c>
      <c r="E414" s="302">
        <v>1.19</v>
      </c>
      <c r="F414" s="789">
        <v>1.2508744</v>
      </c>
      <c r="G414" s="406">
        <f>TRUNC(E414*F414,2)</f>
        <v>1.48</v>
      </c>
      <c r="H414" s="364"/>
      <c r="I414" s="364"/>
      <c r="J414" s="364"/>
      <c r="K414" s="364"/>
      <c r="L414" s="364"/>
      <c r="M414" s="365"/>
    </row>
    <row r="415" spans="1:13" s="353" customFormat="1" ht="25.5">
      <c r="A415" s="481" t="s">
        <v>1319</v>
      </c>
      <c r="B415" s="306" t="s">
        <v>1320</v>
      </c>
      <c r="C415" s="355" t="s">
        <v>349</v>
      </c>
      <c r="D415" s="355" t="s">
        <v>335</v>
      </c>
      <c r="E415" s="483">
        <v>0.009</v>
      </c>
      <c r="F415" s="789">
        <v>3.54558192</v>
      </c>
      <c r="G415" s="406">
        <f>TRUNC(E415*F415,2)</f>
        <v>0.03</v>
      </c>
      <c r="H415" s="364"/>
      <c r="I415" s="364"/>
      <c r="J415" s="364"/>
      <c r="K415" s="364"/>
      <c r="L415" s="364"/>
      <c r="M415" s="365"/>
    </row>
    <row r="416" spans="1:13" s="353" customFormat="1" ht="15">
      <c r="A416" s="681" t="s">
        <v>617</v>
      </c>
      <c r="B416" s="682"/>
      <c r="C416" s="682"/>
      <c r="D416" s="682"/>
      <c r="E416" s="682"/>
      <c r="F416" s="682"/>
      <c r="G416" s="398">
        <v>0</v>
      </c>
      <c r="H416" s="364"/>
      <c r="I416" s="364"/>
      <c r="J416" s="364"/>
      <c r="K416" s="364"/>
      <c r="L416" s="364"/>
      <c r="M416" s="365"/>
    </row>
    <row r="417" spans="1:13" s="353" customFormat="1" ht="15">
      <c r="A417" s="681" t="s">
        <v>618</v>
      </c>
      <c r="B417" s="682"/>
      <c r="C417" s="682"/>
      <c r="D417" s="682"/>
      <c r="E417" s="682"/>
      <c r="F417" s="682"/>
      <c r="G417" s="398">
        <f>TRUNC(SUM(G414:G415),2)</f>
        <v>1.51</v>
      </c>
      <c r="H417" s="364"/>
      <c r="I417" s="364"/>
      <c r="J417" s="364"/>
      <c r="K417" s="364"/>
      <c r="L417" s="364"/>
      <c r="M417" s="365"/>
    </row>
    <row r="418" spans="1:13" s="353" customFormat="1" ht="15">
      <c r="A418" s="517" t="s">
        <v>1316</v>
      </c>
      <c r="B418" s="438"/>
      <c r="C418" s="438"/>
      <c r="D418" s="438"/>
      <c r="E418" s="438"/>
      <c r="F418" s="794" t="s">
        <v>621</v>
      </c>
      <c r="G418" s="398">
        <f>TRUNC(SUM(G416+G417),2)</f>
        <v>1.51</v>
      </c>
      <c r="H418" s="364"/>
      <c r="I418" s="364"/>
      <c r="J418" s="364"/>
      <c r="K418" s="364"/>
      <c r="L418" s="364"/>
      <c r="M418" s="365"/>
    </row>
    <row r="419" spans="1:13" s="353" customFormat="1" ht="15">
      <c r="A419" s="445"/>
      <c r="B419" s="439"/>
      <c r="C419" s="439"/>
      <c r="D419" s="439"/>
      <c r="E419" s="439"/>
      <c r="F419" s="803"/>
      <c r="G419" s="439"/>
      <c r="H419" s="364"/>
      <c r="I419" s="364"/>
      <c r="J419" s="364"/>
      <c r="K419" s="364"/>
      <c r="L419" s="364"/>
      <c r="M419" s="365"/>
    </row>
    <row r="420" spans="1:13" s="353" customFormat="1" ht="15">
      <c r="A420" s="445"/>
      <c r="B420" s="439"/>
      <c r="C420" s="439"/>
      <c r="D420" s="439"/>
      <c r="E420" s="439"/>
      <c r="F420" s="803"/>
      <c r="G420" s="439"/>
      <c r="H420" s="364"/>
      <c r="I420" s="364"/>
      <c r="J420" s="364"/>
      <c r="K420" s="364"/>
      <c r="L420" s="364"/>
      <c r="M420" s="365"/>
    </row>
    <row r="421" spans="1:13" s="353" customFormat="1" ht="25.5">
      <c r="A421" s="392" t="s">
        <v>337</v>
      </c>
      <c r="B421" s="393" t="s">
        <v>338</v>
      </c>
      <c r="C421" s="394" t="s">
        <v>339</v>
      </c>
      <c r="D421" s="394" t="s">
        <v>340</v>
      </c>
      <c r="E421" s="395" t="s">
        <v>341</v>
      </c>
      <c r="F421" s="792" t="s">
        <v>620</v>
      </c>
      <c r="G421" s="396" t="s">
        <v>619</v>
      </c>
      <c r="H421" s="364"/>
      <c r="I421" s="364"/>
      <c r="J421" s="364"/>
      <c r="K421" s="364"/>
      <c r="L421" s="364"/>
      <c r="M421" s="365"/>
    </row>
    <row r="422" spans="1:13" s="353" customFormat="1" ht="4.5" customHeight="1">
      <c r="A422" s="371"/>
      <c r="B422" s="371"/>
      <c r="C422" s="477"/>
      <c r="D422" s="477"/>
      <c r="E422" s="478"/>
      <c r="F422" s="793"/>
      <c r="G422" s="479"/>
      <c r="H422" s="364"/>
      <c r="I422" s="364"/>
      <c r="J422" s="364"/>
      <c r="K422" s="364"/>
      <c r="L422" s="364"/>
      <c r="M422" s="365"/>
    </row>
    <row r="423" spans="1:13" s="353" customFormat="1" ht="15">
      <c r="A423" s="480" t="s">
        <v>166</v>
      </c>
      <c r="B423" s="480" t="s">
        <v>188</v>
      </c>
      <c r="C423" s="357"/>
      <c r="D423" s="357"/>
      <c r="E423" s="357"/>
      <c r="F423" s="789"/>
      <c r="G423" s="369"/>
      <c r="H423" s="364"/>
      <c r="I423" s="364"/>
      <c r="J423" s="364"/>
      <c r="K423" s="364"/>
      <c r="L423" s="364"/>
      <c r="M423" s="365"/>
    </row>
    <row r="424" spans="1:13" s="353" customFormat="1" ht="25.5">
      <c r="A424" s="480" t="s">
        <v>257</v>
      </c>
      <c r="B424" s="480" t="s">
        <v>1315</v>
      </c>
      <c r="C424" s="354" t="s">
        <v>344</v>
      </c>
      <c r="D424" s="354"/>
      <c r="E424" s="279"/>
      <c r="F424" s="789"/>
      <c r="G424" s="280"/>
      <c r="H424" s="364"/>
      <c r="I424" s="364"/>
      <c r="J424" s="364"/>
      <c r="K424" s="364"/>
      <c r="L424" s="364"/>
      <c r="M424" s="365"/>
    </row>
    <row r="425" spans="1:13" s="353" customFormat="1" ht="15">
      <c r="A425" s="306" t="s">
        <v>447</v>
      </c>
      <c r="B425" s="306" t="s">
        <v>446</v>
      </c>
      <c r="C425" s="355" t="s">
        <v>344</v>
      </c>
      <c r="D425" s="355" t="s">
        <v>345</v>
      </c>
      <c r="E425" s="302">
        <v>0.03</v>
      </c>
      <c r="F425" s="789">
        <v>13.12124112</v>
      </c>
      <c r="G425" s="406">
        <f>TRUNC(E425*F425,2)</f>
        <v>0.39</v>
      </c>
      <c r="H425" s="364"/>
      <c r="I425" s="364"/>
      <c r="J425" s="364"/>
      <c r="K425" s="364"/>
      <c r="L425" s="364"/>
      <c r="M425" s="365"/>
    </row>
    <row r="426" spans="1:13" s="353" customFormat="1" ht="15">
      <c r="A426" s="306" t="s">
        <v>445</v>
      </c>
      <c r="B426" s="306" t="s">
        <v>444</v>
      </c>
      <c r="C426" s="355" t="s">
        <v>344</v>
      </c>
      <c r="D426" s="355" t="s">
        <v>345</v>
      </c>
      <c r="E426" s="302">
        <v>0.03</v>
      </c>
      <c r="F426" s="789">
        <v>16.70995664</v>
      </c>
      <c r="G426" s="406">
        <f>TRUNC(E426*F426,2)</f>
        <v>0.5</v>
      </c>
      <c r="H426" s="364"/>
      <c r="I426" s="364"/>
      <c r="J426" s="364"/>
      <c r="K426" s="364"/>
      <c r="L426" s="364"/>
      <c r="M426" s="365"/>
    </row>
    <row r="427" spans="1:13" s="353" customFormat="1" ht="15">
      <c r="A427" s="681" t="s">
        <v>617</v>
      </c>
      <c r="B427" s="682"/>
      <c r="C427" s="682"/>
      <c r="D427" s="682"/>
      <c r="E427" s="682"/>
      <c r="F427" s="682"/>
      <c r="G427" s="398">
        <f>TRUNC(SUM(G425:G426),2)</f>
        <v>0.89</v>
      </c>
      <c r="H427" s="364"/>
      <c r="I427" s="364"/>
      <c r="J427" s="364"/>
      <c r="K427" s="364"/>
      <c r="L427" s="364"/>
      <c r="M427" s="365"/>
    </row>
    <row r="428" spans="1:13" s="353" customFormat="1" ht="15">
      <c r="A428" s="681" t="s">
        <v>618</v>
      </c>
      <c r="B428" s="682"/>
      <c r="C428" s="682"/>
      <c r="D428" s="682"/>
      <c r="E428" s="682"/>
      <c r="F428" s="682"/>
      <c r="G428" s="398">
        <v>0</v>
      </c>
      <c r="H428" s="364"/>
      <c r="I428" s="364"/>
      <c r="J428" s="364"/>
      <c r="K428" s="364"/>
      <c r="L428" s="364"/>
      <c r="M428" s="365"/>
    </row>
    <row r="429" spans="1:13" s="353" customFormat="1" ht="15">
      <c r="A429" s="517" t="s">
        <v>1316</v>
      </c>
      <c r="B429" s="438"/>
      <c r="C429" s="438"/>
      <c r="D429" s="438"/>
      <c r="E429" s="438"/>
      <c r="F429" s="794" t="s">
        <v>621</v>
      </c>
      <c r="G429" s="398">
        <f>TRUNC(SUM(G427+G428),2)</f>
        <v>0.89</v>
      </c>
      <c r="H429" s="364"/>
      <c r="I429" s="364"/>
      <c r="J429" s="364"/>
      <c r="K429" s="364"/>
      <c r="L429" s="364"/>
      <c r="M429" s="365"/>
    </row>
    <row r="430" spans="1:13" s="353" customFormat="1" ht="15">
      <c r="A430" s="445"/>
      <c r="B430" s="439"/>
      <c r="C430" s="439"/>
      <c r="D430" s="439"/>
      <c r="E430" s="439"/>
      <c r="F430" s="803"/>
      <c r="G430" s="439"/>
      <c r="H430" s="364"/>
      <c r="I430" s="364"/>
      <c r="J430" s="364"/>
      <c r="K430" s="364"/>
      <c r="L430" s="364"/>
      <c r="M430" s="365"/>
    </row>
    <row r="431" spans="1:13" s="363" customFormat="1" ht="15">
      <c r="A431" s="436"/>
      <c r="B431" s="436"/>
      <c r="C431" s="436"/>
      <c r="D431" s="436"/>
      <c r="E431" s="436"/>
      <c r="F431" s="800"/>
      <c r="G431" s="437"/>
      <c r="H431" s="361"/>
      <c r="I431" s="361"/>
      <c r="J431" s="361"/>
      <c r="K431" s="361"/>
      <c r="L431" s="361"/>
      <c r="M431" s="362"/>
    </row>
    <row r="432" spans="1:13" s="363" customFormat="1" ht="25.5">
      <c r="A432" s="392" t="s">
        <v>337</v>
      </c>
      <c r="B432" s="393" t="s">
        <v>338</v>
      </c>
      <c r="C432" s="394" t="s">
        <v>339</v>
      </c>
      <c r="D432" s="394" t="s">
        <v>340</v>
      </c>
      <c r="E432" s="395" t="s">
        <v>341</v>
      </c>
      <c r="F432" s="792" t="s">
        <v>620</v>
      </c>
      <c r="G432" s="396" t="s">
        <v>619</v>
      </c>
      <c r="H432" s="361"/>
      <c r="I432" s="361"/>
      <c r="J432" s="361"/>
      <c r="K432" s="361"/>
      <c r="L432" s="361"/>
      <c r="M432" s="362"/>
    </row>
    <row r="433" spans="1:13" s="363" customFormat="1" ht="15">
      <c r="A433" s="371"/>
      <c r="B433" s="371"/>
      <c r="C433" s="477"/>
      <c r="D433" s="477"/>
      <c r="E433" s="478"/>
      <c r="F433" s="793"/>
      <c r="G433" s="479"/>
      <c r="H433" s="361"/>
      <c r="I433" s="361"/>
      <c r="J433" s="361"/>
      <c r="K433" s="361"/>
      <c r="L433" s="361"/>
      <c r="M433" s="362"/>
    </row>
    <row r="434" spans="1:13" s="363" customFormat="1" ht="15">
      <c r="A434" s="480" t="s">
        <v>166</v>
      </c>
      <c r="B434" s="480" t="s">
        <v>188</v>
      </c>
      <c r="C434" s="357"/>
      <c r="D434" s="357"/>
      <c r="E434" s="357"/>
      <c r="F434" s="789"/>
      <c r="G434" s="369"/>
      <c r="H434" s="361"/>
      <c r="I434" s="361"/>
      <c r="J434" s="361"/>
      <c r="K434" s="361"/>
      <c r="L434" s="361"/>
      <c r="M434" s="362"/>
    </row>
    <row r="435" spans="1:13" s="363" customFormat="1" ht="38.25">
      <c r="A435" s="480" t="s">
        <v>258</v>
      </c>
      <c r="B435" s="480" t="s">
        <v>296</v>
      </c>
      <c r="C435" s="354" t="s">
        <v>344</v>
      </c>
      <c r="D435" s="354"/>
      <c r="E435" s="279"/>
      <c r="F435" s="789"/>
      <c r="G435" s="280"/>
      <c r="H435" s="361"/>
      <c r="I435" s="361"/>
      <c r="J435" s="361"/>
      <c r="K435" s="361"/>
      <c r="L435" s="361"/>
      <c r="M435" s="362"/>
    </row>
    <row r="436" spans="1:13" s="363" customFormat="1" ht="15">
      <c r="A436" s="306" t="s">
        <v>447</v>
      </c>
      <c r="B436" s="306" t="s">
        <v>446</v>
      </c>
      <c r="C436" s="355" t="s">
        <v>344</v>
      </c>
      <c r="D436" s="355" t="s">
        <v>345</v>
      </c>
      <c r="E436" s="302">
        <v>0.13</v>
      </c>
      <c r="F436" s="789">
        <v>13.12124112</v>
      </c>
      <c r="G436" s="406">
        <f>TRUNC(E436*F436,2)</f>
        <v>1.7</v>
      </c>
      <c r="H436" s="361"/>
      <c r="I436" s="361"/>
      <c r="J436" s="361"/>
      <c r="K436" s="361"/>
      <c r="L436" s="361"/>
      <c r="M436" s="362"/>
    </row>
    <row r="437" spans="1:13" s="363" customFormat="1" ht="15">
      <c r="A437" s="306" t="s">
        <v>445</v>
      </c>
      <c r="B437" s="306" t="s">
        <v>444</v>
      </c>
      <c r="C437" s="355" t="s">
        <v>344</v>
      </c>
      <c r="D437" s="355" t="s">
        <v>345</v>
      </c>
      <c r="E437" s="302">
        <v>0.13</v>
      </c>
      <c r="F437" s="789">
        <v>16.70995664</v>
      </c>
      <c r="G437" s="406">
        <f>TRUNC(E437*F437,2)</f>
        <v>2.17</v>
      </c>
      <c r="H437" s="361"/>
      <c r="I437" s="361"/>
      <c r="J437" s="361"/>
      <c r="K437" s="361"/>
      <c r="L437" s="361"/>
      <c r="M437" s="362"/>
    </row>
    <row r="438" spans="1:13" s="363" customFormat="1" ht="15">
      <c r="A438" s="481" t="s">
        <v>563</v>
      </c>
      <c r="B438" s="306" t="s">
        <v>623</v>
      </c>
      <c r="C438" s="355" t="s">
        <v>349</v>
      </c>
      <c r="D438" s="355" t="s">
        <v>379</v>
      </c>
      <c r="E438" s="302">
        <v>1.02</v>
      </c>
      <c r="F438" s="789">
        <v>1.9841455999999997</v>
      </c>
      <c r="G438" s="406">
        <f>TRUNC(E438*F438,2)</f>
        <v>2.02</v>
      </c>
      <c r="H438" s="361"/>
      <c r="I438" s="361"/>
      <c r="J438" s="361"/>
      <c r="K438" s="361"/>
      <c r="L438" s="361"/>
      <c r="M438" s="362"/>
    </row>
    <row r="439" spans="1:13" s="363" customFormat="1" ht="15">
      <c r="A439" s="681" t="s">
        <v>617</v>
      </c>
      <c r="B439" s="682"/>
      <c r="C439" s="682"/>
      <c r="D439" s="682"/>
      <c r="E439" s="682"/>
      <c r="F439" s="682"/>
      <c r="G439" s="398">
        <f>TRUNC(SUM(G436:G437),2)</f>
        <v>3.87</v>
      </c>
      <c r="H439" s="361"/>
      <c r="I439" s="361"/>
      <c r="J439" s="361"/>
      <c r="K439" s="361"/>
      <c r="L439" s="361"/>
      <c r="M439" s="362"/>
    </row>
    <row r="440" spans="1:13" s="363" customFormat="1" ht="15">
      <c r="A440" s="681" t="s">
        <v>618</v>
      </c>
      <c r="B440" s="682"/>
      <c r="C440" s="682"/>
      <c r="D440" s="682"/>
      <c r="E440" s="682"/>
      <c r="F440" s="682"/>
      <c r="G440" s="398">
        <f>G438</f>
        <v>2.02</v>
      </c>
      <c r="H440" s="361"/>
      <c r="I440" s="361"/>
      <c r="J440" s="361"/>
      <c r="K440" s="361"/>
      <c r="L440" s="361"/>
      <c r="M440" s="362"/>
    </row>
    <row r="441" spans="1:13" s="363" customFormat="1" ht="15">
      <c r="A441" s="446" t="s">
        <v>667</v>
      </c>
      <c r="B441" s="438"/>
      <c r="C441" s="438"/>
      <c r="D441" s="438"/>
      <c r="E441" s="438"/>
      <c r="F441" s="794" t="s">
        <v>621</v>
      </c>
      <c r="G441" s="398">
        <f>TRUNC(SUM(G439+G440),2)</f>
        <v>5.89</v>
      </c>
      <c r="H441" s="361"/>
      <c r="I441" s="361"/>
      <c r="J441" s="361"/>
      <c r="K441" s="361"/>
      <c r="L441" s="361"/>
      <c r="M441" s="362"/>
    </row>
    <row r="442" spans="1:13" s="363" customFormat="1" ht="15" hidden="1">
      <c r="A442" s="436"/>
      <c r="B442" s="436"/>
      <c r="C442" s="436"/>
      <c r="D442" s="436"/>
      <c r="E442" s="436"/>
      <c r="F442" s="800"/>
      <c r="G442" s="437"/>
      <c r="H442" s="361"/>
      <c r="I442" s="361"/>
      <c r="J442" s="361"/>
      <c r="K442" s="361"/>
      <c r="L442" s="361"/>
      <c r="M442" s="362"/>
    </row>
    <row r="443" spans="1:13" s="363" customFormat="1" ht="15" hidden="1">
      <c r="A443" s="436"/>
      <c r="B443" s="436"/>
      <c r="C443" s="436"/>
      <c r="D443" s="436"/>
      <c r="E443" s="436"/>
      <c r="F443" s="800"/>
      <c r="G443" s="437"/>
      <c r="H443" s="361"/>
      <c r="I443" s="361"/>
      <c r="J443" s="361"/>
      <c r="K443" s="361"/>
      <c r="L443" s="361"/>
      <c r="M443" s="362"/>
    </row>
    <row r="444" spans="1:7" s="407" customFormat="1" ht="25.5" hidden="1">
      <c r="A444" s="530" t="s">
        <v>337</v>
      </c>
      <c r="B444" s="531" t="s">
        <v>338</v>
      </c>
      <c r="C444" s="532" t="s">
        <v>339</v>
      </c>
      <c r="D444" s="532" t="s">
        <v>340</v>
      </c>
      <c r="E444" s="533" t="s">
        <v>341</v>
      </c>
      <c r="F444" s="804" t="s">
        <v>620</v>
      </c>
      <c r="G444" s="534" t="s">
        <v>619</v>
      </c>
    </row>
    <row r="445" spans="1:7" s="407" customFormat="1" ht="5.25" customHeight="1" hidden="1">
      <c r="A445" s="535"/>
      <c r="B445" s="535"/>
      <c r="C445" s="536"/>
      <c r="D445" s="536"/>
      <c r="E445" s="537"/>
      <c r="F445" s="805"/>
      <c r="G445" s="538"/>
    </row>
    <row r="446" spans="1:13" s="363" customFormat="1" ht="15" hidden="1">
      <c r="A446" s="539" t="s">
        <v>167</v>
      </c>
      <c r="B446" s="723" t="s">
        <v>189</v>
      </c>
      <c r="C446" s="724"/>
      <c r="D446" s="724"/>
      <c r="E446" s="724"/>
      <c r="F446" s="724"/>
      <c r="G446" s="725"/>
      <c r="H446" s="361"/>
      <c r="I446" s="361"/>
      <c r="J446" s="361"/>
      <c r="K446" s="361"/>
      <c r="L446" s="361"/>
      <c r="M446" s="362"/>
    </row>
    <row r="447" spans="1:13" s="363" customFormat="1" ht="25.5" hidden="1">
      <c r="A447" s="540" t="s">
        <v>291</v>
      </c>
      <c r="B447" s="541" t="s">
        <v>730</v>
      </c>
      <c r="C447" s="542" t="s">
        <v>344</v>
      </c>
      <c r="D447" s="542" t="s">
        <v>558</v>
      </c>
      <c r="E447" s="543"/>
      <c r="F447" s="806"/>
      <c r="G447" s="544"/>
      <c r="H447" s="361"/>
      <c r="I447" s="361"/>
      <c r="J447" s="361"/>
      <c r="K447" s="361"/>
      <c r="L447" s="361"/>
      <c r="M447" s="362"/>
    </row>
    <row r="448" spans="1:13" s="363" customFormat="1" ht="15" hidden="1">
      <c r="A448" s="545" t="s">
        <v>447</v>
      </c>
      <c r="B448" s="545" t="s">
        <v>446</v>
      </c>
      <c r="C448" s="546" t="s">
        <v>344</v>
      </c>
      <c r="D448" s="546" t="s">
        <v>345</v>
      </c>
      <c r="E448" s="547">
        <v>0.08</v>
      </c>
      <c r="F448" s="789">
        <v>15.21</v>
      </c>
      <c r="G448" s="548">
        <f>TRUNC(E448*F448,2)</f>
        <v>1.21</v>
      </c>
      <c r="H448" s="361"/>
      <c r="I448" s="361"/>
      <c r="J448" s="361"/>
      <c r="K448" s="361"/>
      <c r="L448" s="361"/>
      <c r="M448" s="362"/>
    </row>
    <row r="449" spans="1:13" s="363" customFormat="1" ht="15" hidden="1">
      <c r="A449" s="545" t="s">
        <v>445</v>
      </c>
      <c r="B449" s="545" t="s">
        <v>444</v>
      </c>
      <c r="C449" s="546" t="s">
        <v>344</v>
      </c>
      <c r="D449" s="546" t="s">
        <v>345</v>
      </c>
      <c r="E449" s="547">
        <v>0.08</v>
      </c>
      <c r="F449" s="807">
        <v>19.3</v>
      </c>
      <c r="G449" s="548">
        <f>TRUNC(E449*F449,2)</f>
        <v>1.54</v>
      </c>
      <c r="H449" s="361"/>
      <c r="I449" s="361"/>
      <c r="J449" s="361"/>
      <c r="K449" s="361"/>
      <c r="L449" s="361"/>
      <c r="M449" s="362"/>
    </row>
    <row r="450" spans="1:13" s="363" customFormat="1" ht="15" hidden="1">
      <c r="A450" s="545" t="s">
        <v>848</v>
      </c>
      <c r="B450" s="545" t="s">
        <v>849</v>
      </c>
      <c r="C450" s="546" t="s">
        <v>349</v>
      </c>
      <c r="D450" s="546" t="s">
        <v>335</v>
      </c>
      <c r="E450" s="547">
        <v>1</v>
      </c>
      <c r="F450" s="807">
        <v>1.5</v>
      </c>
      <c r="G450" s="548">
        <f>TRUNC(E450*F450,2)</f>
        <v>1.5</v>
      </c>
      <c r="H450" s="361"/>
      <c r="I450" s="361"/>
      <c r="J450" s="361"/>
      <c r="K450" s="361"/>
      <c r="L450" s="361"/>
      <c r="M450" s="362"/>
    </row>
    <row r="451" spans="1:13" s="363" customFormat="1" ht="15" hidden="1">
      <c r="A451" s="702" t="s">
        <v>617</v>
      </c>
      <c r="B451" s="703"/>
      <c r="C451" s="703"/>
      <c r="D451" s="703"/>
      <c r="E451" s="703"/>
      <c r="F451" s="704"/>
      <c r="G451" s="549">
        <f>TRUNC(SUM(G448:G449),2)</f>
        <v>2.75</v>
      </c>
      <c r="H451" s="361"/>
      <c r="I451" s="361"/>
      <c r="J451" s="361"/>
      <c r="K451" s="361"/>
      <c r="L451" s="361"/>
      <c r="M451" s="362"/>
    </row>
    <row r="452" spans="1:13" s="363" customFormat="1" ht="15" hidden="1">
      <c r="A452" s="702" t="s">
        <v>618</v>
      </c>
      <c r="B452" s="703"/>
      <c r="C452" s="703"/>
      <c r="D452" s="703"/>
      <c r="E452" s="703"/>
      <c r="F452" s="704"/>
      <c r="G452" s="549">
        <f>TRUNC(SUM(G450),2)</f>
        <v>1.5</v>
      </c>
      <c r="H452" s="361"/>
      <c r="I452" s="361"/>
      <c r="J452" s="361"/>
      <c r="K452" s="361"/>
      <c r="L452" s="361"/>
      <c r="M452" s="362"/>
    </row>
    <row r="453" spans="1:13" s="363" customFormat="1" ht="15" hidden="1">
      <c r="A453" s="550" t="s">
        <v>847</v>
      </c>
      <c r="B453" s="551"/>
      <c r="C453" s="551"/>
      <c r="D453" s="551"/>
      <c r="E453" s="551"/>
      <c r="F453" s="808" t="s">
        <v>621</v>
      </c>
      <c r="G453" s="549">
        <f>TRUNC(SUM(G451:G452),2)</f>
        <v>4.25</v>
      </c>
      <c r="H453" s="361"/>
      <c r="I453" s="361"/>
      <c r="J453" s="361"/>
      <c r="K453" s="361"/>
      <c r="L453" s="361"/>
      <c r="M453" s="362"/>
    </row>
    <row r="454" spans="1:13" s="363" customFormat="1" ht="15">
      <c r="A454" s="436"/>
      <c r="B454" s="436"/>
      <c r="C454" s="436"/>
      <c r="D454" s="436"/>
      <c r="E454" s="436"/>
      <c r="F454" s="800"/>
      <c r="G454" s="437"/>
      <c r="H454" s="361"/>
      <c r="I454" s="361"/>
      <c r="J454" s="361"/>
      <c r="K454" s="361"/>
      <c r="L454" s="361"/>
      <c r="M454" s="362"/>
    </row>
    <row r="455" spans="1:13" s="363" customFormat="1" ht="15">
      <c r="A455" s="436"/>
      <c r="B455" s="436"/>
      <c r="C455" s="436"/>
      <c r="D455" s="436"/>
      <c r="E455" s="436"/>
      <c r="F455" s="800"/>
      <c r="G455" s="437"/>
      <c r="H455" s="361"/>
      <c r="I455" s="361"/>
      <c r="J455" s="361"/>
      <c r="K455" s="361"/>
      <c r="L455" s="361"/>
      <c r="M455" s="362"/>
    </row>
    <row r="456" spans="1:13" s="363" customFormat="1" ht="25.5">
      <c r="A456" s="392" t="s">
        <v>337</v>
      </c>
      <c r="B456" s="393" t="s">
        <v>338</v>
      </c>
      <c r="C456" s="394" t="s">
        <v>339</v>
      </c>
      <c r="D456" s="394" t="s">
        <v>340</v>
      </c>
      <c r="E456" s="395" t="s">
        <v>341</v>
      </c>
      <c r="F456" s="792" t="s">
        <v>620</v>
      </c>
      <c r="G456" s="396" t="s">
        <v>619</v>
      </c>
      <c r="H456" s="361"/>
      <c r="I456" s="361"/>
      <c r="J456" s="361"/>
      <c r="K456" s="361"/>
      <c r="L456" s="361"/>
      <c r="M456" s="362"/>
    </row>
    <row r="457" spans="1:13" s="363" customFormat="1" ht="15">
      <c r="A457" s="371"/>
      <c r="B457" s="371"/>
      <c r="C457" s="477"/>
      <c r="D457" s="477"/>
      <c r="E457" s="478"/>
      <c r="F457" s="793"/>
      <c r="G457" s="479"/>
      <c r="H457" s="361"/>
      <c r="I457" s="361"/>
      <c r="J457" s="361"/>
      <c r="K457" s="361"/>
      <c r="L457" s="361"/>
      <c r="M457" s="362"/>
    </row>
    <row r="458" spans="1:13" s="363" customFormat="1" ht="15">
      <c r="A458" s="453" t="s">
        <v>167</v>
      </c>
      <c r="B458" s="695" t="s">
        <v>189</v>
      </c>
      <c r="C458" s="696"/>
      <c r="D458" s="696"/>
      <c r="E458" s="696"/>
      <c r="F458" s="696"/>
      <c r="G458" s="697"/>
      <c r="H458" s="361"/>
      <c r="I458" s="361"/>
      <c r="J458" s="361"/>
      <c r="K458" s="361"/>
      <c r="L458" s="361"/>
      <c r="M458" s="362"/>
    </row>
    <row r="459" spans="1:13" s="363" customFormat="1" ht="25.5">
      <c r="A459" s="514" t="s">
        <v>291</v>
      </c>
      <c r="B459" s="515" t="s">
        <v>1274</v>
      </c>
      <c r="C459" s="465" t="s">
        <v>344</v>
      </c>
      <c r="D459" s="465" t="s">
        <v>558</v>
      </c>
      <c r="E459" s="468"/>
      <c r="F459" s="797"/>
      <c r="G459" s="469"/>
      <c r="H459" s="361"/>
      <c r="I459" s="361"/>
      <c r="J459" s="361"/>
      <c r="K459" s="361"/>
      <c r="L459" s="361"/>
      <c r="M459" s="362"/>
    </row>
    <row r="460" spans="1:13" s="363" customFormat="1" ht="25.5">
      <c r="A460" s="306" t="s">
        <v>1278</v>
      </c>
      <c r="B460" s="306" t="s">
        <v>1279</v>
      </c>
      <c r="C460" s="355" t="s">
        <v>349</v>
      </c>
      <c r="D460" s="355" t="s">
        <v>558</v>
      </c>
      <c r="E460" s="302">
        <v>1</v>
      </c>
      <c r="F460" s="789">
        <v>8.54907952</v>
      </c>
      <c r="G460" s="406">
        <f>TRUNC(E460*F460,2)</f>
        <v>8.54</v>
      </c>
      <c r="H460" s="361"/>
      <c r="I460" s="361"/>
      <c r="J460" s="361"/>
      <c r="K460" s="361"/>
      <c r="L460" s="361"/>
      <c r="M460" s="362"/>
    </row>
    <row r="461" spans="1:13" s="363" customFormat="1" ht="38.25">
      <c r="A461" s="306" t="s">
        <v>1281</v>
      </c>
      <c r="B461" s="306" t="s">
        <v>1280</v>
      </c>
      <c r="C461" s="355" t="s">
        <v>349</v>
      </c>
      <c r="D461" s="355" t="s">
        <v>558</v>
      </c>
      <c r="E461" s="302">
        <v>2</v>
      </c>
      <c r="F461" s="789">
        <v>0.1725344</v>
      </c>
      <c r="G461" s="406">
        <f>TRUNC(E461*F461,2)</f>
        <v>0.34</v>
      </c>
      <c r="H461" s="361"/>
      <c r="I461" s="361"/>
      <c r="J461" s="361"/>
      <c r="K461" s="361"/>
      <c r="L461" s="361"/>
      <c r="M461" s="362"/>
    </row>
    <row r="462" spans="1:13" s="363" customFormat="1" ht="15">
      <c r="A462" s="681" t="s">
        <v>617</v>
      </c>
      <c r="B462" s="682"/>
      <c r="C462" s="682"/>
      <c r="D462" s="682"/>
      <c r="E462" s="682"/>
      <c r="F462" s="682"/>
      <c r="G462" s="398">
        <f>TRUNC(SUM(G460:G461),2)</f>
        <v>8.88</v>
      </c>
      <c r="H462" s="361"/>
      <c r="I462" s="361"/>
      <c r="J462" s="361"/>
      <c r="K462" s="361"/>
      <c r="L462" s="361"/>
      <c r="M462" s="362"/>
    </row>
    <row r="463" spans="1:13" s="363" customFormat="1" ht="15">
      <c r="A463" s="681" t="s">
        <v>618</v>
      </c>
      <c r="B463" s="682"/>
      <c r="C463" s="682"/>
      <c r="D463" s="682"/>
      <c r="E463" s="682"/>
      <c r="F463" s="682"/>
      <c r="G463" s="398">
        <v>0</v>
      </c>
      <c r="H463" s="361"/>
      <c r="I463" s="361"/>
      <c r="J463" s="361"/>
      <c r="K463" s="361"/>
      <c r="L463" s="361"/>
      <c r="M463" s="362"/>
    </row>
    <row r="464" spans="1:13" s="363" customFormat="1" ht="15">
      <c r="A464" s="517" t="s">
        <v>1276</v>
      </c>
      <c r="B464" s="438"/>
      <c r="C464" s="438"/>
      <c r="D464" s="438"/>
      <c r="E464" s="438"/>
      <c r="F464" s="794" t="s">
        <v>621</v>
      </c>
      <c r="G464" s="398">
        <f>TRUNC(SUM(G462+G463),2)</f>
        <v>8.88</v>
      </c>
      <c r="H464" s="361"/>
      <c r="I464" s="361"/>
      <c r="J464" s="361"/>
      <c r="K464" s="361"/>
      <c r="L464" s="361"/>
      <c r="M464" s="362"/>
    </row>
    <row r="465" spans="1:13" s="363" customFormat="1" ht="15">
      <c r="A465" s="436"/>
      <c r="B465" s="436"/>
      <c r="C465" s="436"/>
      <c r="D465" s="436"/>
      <c r="E465" s="436"/>
      <c r="F465" s="800"/>
      <c r="G465" s="437"/>
      <c r="H465" s="361"/>
      <c r="I465" s="361"/>
      <c r="J465" s="361"/>
      <c r="K465" s="361"/>
      <c r="L465" s="361"/>
      <c r="M465" s="362"/>
    </row>
    <row r="466" spans="1:13" s="363" customFormat="1" ht="15">
      <c r="A466" s="436"/>
      <c r="B466" s="436"/>
      <c r="C466" s="436"/>
      <c r="D466" s="436"/>
      <c r="E466" s="436"/>
      <c r="F466" s="800"/>
      <c r="G466" s="437"/>
      <c r="H466" s="361"/>
      <c r="I466" s="361"/>
      <c r="J466" s="361"/>
      <c r="K466" s="361"/>
      <c r="L466" s="361"/>
      <c r="M466" s="362"/>
    </row>
    <row r="467" spans="1:13" s="363" customFormat="1" ht="25.5">
      <c r="A467" s="392" t="s">
        <v>337</v>
      </c>
      <c r="B467" s="393" t="s">
        <v>338</v>
      </c>
      <c r="C467" s="394" t="s">
        <v>339</v>
      </c>
      <c r="D467" s="394" t="s">
        <v>340</v>
      </c>
      <c r="E467" s="395" t="s">
        <v>341</v>
      </c>
      <c r="F467" s="792" t="s">
        <v>620</v>
      </c>
      <c r="G467" s="396" t="s">
        <v>619</v>
      </c>
      <c r="H467" s="361"/>
      <c r="I467" s="361"/>
      <c r="J467" s="361"/>
      <c r="K467" s="361"/>
      <c r="L467" s="361"/>
      <c r="M467" s="362"/>
    </row>
    <row r="468" spans="1:13" s="363" customFormat="1" ht="15">
      <c r="A468" s="371"/>
      <c r="B468" s="371"/>
      <c r="C468" s="477"/>
      <c r="D468" s="477"/>
      <c r="E468" s="478"/>
      <c r="F468" s="793"/>
      <c r="G468" s="479"/>
      <c r="H468" s="361"/>
      <c r="I468" s="361"/>
      <c r="J468" s="361"/>
      <c r="K468" s="361"/>
      <c r="L468" s="361"/>
      <c r="M468" s="362"/>
    </row>
    <row r="469" spans="1:13" s="363" customFormat="1" ht="15">
      <c r="A469" s="453" t="s">
        <v>167</v>
      </c>
      <c r="B469" s="695" t="s">
        <v>189</v>
      </c>
      <c r="C469" s="696"/>
      <c r="D469" s="696"/>
      <c r="E469" s="696"/>
      <c r="F469" s="696"/>
      <c r="G469" s="697"/>
      <c r="H469" s="361"/>
      <c r="I469" s="361"/>
      <c r="J469" s="361"/>
      <c r="K469" s="361"/>
      <c r="L469" s="361"/>
      <c r="M469" s="362"/>
    </row>
    <row r="470" spans="1:13" s="363" customFormat="1" ht="25.5">
      <c r="A470" s="514" t="s">
        <v>292</v>
      </c>
      <c r="B470" s="515" t="s">
        <v>1275</v>
      </c>
      <c r="C470" s="465" t="s">
        <v>344</v>
      </c>
      <c r="D470" s="465" t="s">
        <v>558</v>
      </c>
      <c r="E470" s="468"/>
      <c r="F470" s="797"/>
      <c r="G470" s="469"/>
      <c r="H470" s="361"/>
      <c r="I470" s="361"/>
      <c r="J470" s="361"/>
      <c r="K470" s="361"/>
      <c r="L470" s="361"/>
      <c r="M470" s="362"/>
    </row>
    <row r="471" spans="1:13" s="363" customFormat="1" ht="15">
      <c r="A471" s="306" t="s">
        <v>447</v>
      </c>
      <c r="B471" s="306" t="s">
        <v>446</v>
      </c>
      <c r="C471" s="355" t="s">
        <v>344</v>
      </c>
      <c r="D471" s="355" t="s">
        <v>345</v>
      </c>
      <c r="E471" s="408">
        <v>0.4967</v>
      </c>
      <c r="F471" s="789">
        <v>13.12124112</v>
      </c>
      <c r="G471" s="406">
        <f>TRUNC(E471*F471,2)</f>
        <v>6.51</v>
      </c>
      <c r="H471" s="361"/>
      <c r="I471" s="361"/>
      <c r="J471" s="361"/>
      <c r="K471" s="361"/>
      <c r="L471" s="361"/>
      <c r="M471" s="362"/>
    </row>
    <row r="472" spans="1:13" s="363" customFormat="1" ht="15">
      <c r="A472" s="306" t="s">
        <v>445</v>
      </c>
      <c r="B472" s="306" t="s">
        <v>444</v>
      </c>
      <c r="C472" s="355" t="s">
        <v>344</v>
      </c>
      <c r="D472" s="355" t="s">
        <v>345</v>
      </c>
      <c r="E472" s="408">
        <v>0.4967</v>
      </c>
      <c r="F472" s="789">
        <v>16.70995664</v>
      </c>
      <c r="G472" s="406">
        <f>TRUNC(E472*F472,2)</f>
        <v>8.29</v>
      </c>
      <c r="H472" s="361"/>
      <c r="I472" s="361"/>
      <c r="J472" s="361"/>
      <c r="K472" s="361"/>
      <c r="L472" s="361"/>
      <c r="M472" s="362"/>
    </row>
    <row r="473" spans="1:13" s="363" customFormat="1" ht="15">
      <c r="A473" s="681" t="s">
        <v>617</v>
      </c>
      <c r="B473" s="682"/>
      <c r="C473" s="682"/>
      <c r="D473" s="682"/>
      <c r="E473" s="682"/>
      <c r="F473" s="682"/>
      <c r="G473" s="398">
        <f>TRUNC(SUM(G471:G472),2)</f>
        <v>14.8</v>
      </c>
      <c r="H473" s="361"/>
      <c r="I473" s="361"/>
      <c r="J473" s="361"/>
      <c r="K473" s="361"/>
      <c r="L473" s="361"/>
      <c r="M473" s="362"/>
    </row>
    <row r="474" spans="1:13" s="363" customFormat="1" ht="15">
      <c r="A474" s="681" t="s">
        <v>618</v>
      </c>
      <c r="B474" s="682"/>
      <c r="C474" s="682"/>
      <c r="D474" s="682"/>
      <c r="E474" s="682"/>
      <c r="F474" s="682"/>
      <c r="G474" s="398">
        <v>0</v>
      </c>
      <c r="H474" s="361"/>
      <c r="I474" s="361"/>
      <c r="J474" s="361"/>
      <c r="K474" s="361"/>
      <c r="L474" s="361"/>
      <c r="M474" s="362"/>
    </row>
    <row r="475" spans="1:13" s="363" customFormat="1" ht="15">
      <c r="A475" s="517" t="s">
        <v>1276</v>
      </c>
      <c r="B475" s="438"/>
      <c r="C475" s="438"/>
      <c r="D475" s="438"/>
      <c r="E475" s="438"/>
      <c r="F475" s="794" t="s">
        <v>621</v>
      </c>
      <c r="G475" s="398">
        <f>TRUNC(SUM(G473+G474),2)</f>
        <v>14.8</v>
      </c>
      <c r="H475" s="361"/>
      <c r="I475" s="361"/>
      <c r="J475" s="361"/>
      <c r="K475" s="361"/>
      <c r="L475" s="361"/>
      <c r="M475" s="362"/>
    </row>
    <row r="476" spans="1:13" s="363" customFormat="1" ht="15">
      <c r="A476" s="436"/>
      <c r="B476" s="436"/>
      <c r="C476" s="436"/>
      <c r="D476" s="436"/>
      <c r="E476" s="436"/>
      <c r="F476" s="800"/>
      <c r="G476" s="437"/>
      <c r="H476" s="361"/>
      <c r="I476" s="361"/>
      <c r="J476" s="361"/>
      <c r="K476" s="361"/>
      <c r="L476" s="361"/>
      <c r="M476" s="362"/>
    </row>
    <row r="477" spans="1:13" s="363" customFormat="1" ht="15">
      <c r="A477" s="436"/>
      <c r="B477" s="436"/>
      <c r="C477" s="436"/>
      <c r="D477" s="436"/>
      <c r="E477" s="436"/>
      <c r="F477" s="800"/>
      <c r="G477" s="437"/>
      <c r="H477" s="361"/>
      <c r="I477" s="361"/>
      <c r="J477" s="361"/>
      <c r="K477" s="361"/>
      <c r="L477" s="361"/>
      <c r="M477" s="362"/>
    </row>
    <row r="478" spans="1:7" s="407" customFormat="1" ht="25.5">
      <c r="A478" s="392" t="s">
        <v>337</v>
      </c>
      <c r="B478" s="393" t="s">
        <v>338</v>
      </c>
      <c r="C478" s="394" t="s">
        <v>339</v>
      </c>
      <c r="D478" s="394" t="s">
        <v>340</v>
      </c>
      <c r="E478" s="395" t="s">
        <v>341</v>
      </c>
      <c r="F478" s="792" t="s">
        <v>620</v>
      </c>
      <c r="G478" s="396" t="s">
        <v>619</v>
      </c>
    </row>
    <row r="479" spans="1:7" s="407" customFormat="1" ht="5.25" customHeight="1">
      <c r="A479" s="371"/>
      <c r="B479" s="371"/>
      <c r="C479" s="477"/>
      <c r="D479" s="477"/>
      <c r="E479" s="478"/>
      <c r="F479" s="793"/>
      <c r="G479" s="479"/>
    </row>
    <row r="480" spans="1:7" s="407" customFormat="1" ht="15">
      <c r="A480" s="453" t="s">
        <v>167</v>
      </c>
      <c r="B480" s="695" t="s">
        <v>189</v>
      </c>
      <c r="C480" s="696"/>
      <c r="D480" s="696"/>
      <c r="E480" s="696"/>
      <c r="F480" s="696"/>
      <c r="G480" s="697"/>
    </row>
    <row r="481" spans="1:7" s="407" customFormat="1" ht="25.5">
      <c r="A481" s="514" t="s">
        <v>293</v>
      </c>
      <c r="B481" s="515" t="s">
        <v>731</v>
      </c>
      <c r="C481" s="465" t="s">
        <v>344</v>
      </c>
      <c r="D481" s="465" t="s">
        <v>558</v>
      </c>
      <c r="E481" s="468"/>
      <c r="F481" s="797"/>
      <c r="G481" s="469"/>
    </row>
    <row r="482" spans="1:13" s="363" customFormat="1" ht="15">
      <c r="A482" s="497" t="s">
        <v>346</v>
      </c>
      <c r="B482" s="456" t="s">
        <v>443</v>
      </c>
      <c r="C482" s="457" t="s">
        <v>344</v>
      </c>
      <c r="D482" s="457" t="s">
        <v>345</v>
      </c>
      <c r="E482" s="404">
        <v>4.4</v>
      </c>
      <c r="F482" s="789">
        <v>12.35346304</v>
      </c>
      <c r="G482" s="406">
        <f aca="true" t="shared" si="3" ref="G482:G497">TRUNC(E482*F482,2)</f>
        <v>54.35</v>
      </c>
      <c r="H482" s="361"/>
      <c r="I482" s="361"/>
      <c r="J482" s="361"/>
      <c r="K482" s="361"/>
      <c r="L482" s="361"/>
      <c r="M482" s="362"/>
    </row>
    <row r="483" spans="1:13" s="363" customFormat="1" ht="15">
      <c r="A483" s="456" t="s">
        <v>582</v>
      </c>
      <c r="B483" s="456" t="s">
        <v>581</v>
      </c>
      <c r="C483" s="457" t="s">
        <v>344</v>
      </c>
      <c r="D483" s="457" t="s">
        <v>345</v>
      </c>
      <c r="E483" s="404">
        <v>0.05</v>
      </c>
      <c r="F483" s="789">
        <v>16.41664816</v>
      </c>
      <c r="G483" s="406">
        <f t="shared" si="3"/>
        <v>0.82</v>
      </c>
      <c r="H483" s="361"/>
      <c r="I483" s="361"/>
      <c r="J483" s="361"/>
      <c r="K483" s="361"/>
      <c r="L483" s="361"/>
      <c r="M483" s="362"/>
    </row>
    <row r="484" spans="1:13" s="363" customFormat="1" ht="15">
      <c r="A484" s="456" t="s">
        <v>584</v>
      </c>
      <c r="B484" s="460" t="s">
        <v>583</v>
      </c>
      <c r="C484" s="457" t="s">
        <v>344</v>
      </c>
      <c r="D484" s="457" t="s">
        <v>345</v>
      </c>
      <c r="E484" s="279">
        <v>0.05</v>
      </c>
      <c r="F484" s="789">
        <v>16.41664816</v>
      </c>
      <c r="G484" s="406">
        <f t="shared" si="3"/>
        <v>0.82</v>
      </c>
      <c r="H484" s="361"/>
      <c r="I484" s="361"/>
      <c r="J484" s="361"/>
      <c r="K484" s="361"/>
      <c r="L484" s="361"/>
      <c r="M484" s="362"/>
    </row>
    <row r="485" spans="1:13" s="363" customFormat="1" ht="25.5">
      <c r="A485" s="456" t="s">
        <v>750</v>
      </c>
      <c r="B485" s="460" t="s">
        <v>850</v>
      </c>
      <c r="C485" s="457" t="s">
        <v>334</v>
      </c>
      <c r="D485" s="457" t="s">
        <v>585</v>
      </c>
      <c r="E485" s="279">
        <v>0.05</v>
      </c>
      <c r="F485" s="789">
        <v>69.01376</v>
      </c>
      <c r="G485" s="406">
        <f t="shared" si="3"/>
        <v>3.45</v>
      </c>
      <c r="H485" s="361"/>
      <c r="I485" s="361"/>
      <c r="J485" s="361"/>
      <c r="K485" s="361"/>
      <c r="L485" s="361"/>
      <c r="M485" s="362"/>
    </row>
    <row r="486" spans="1:13" s="363" customFormat="1" ht="15">
      <c r="A486" s="497" t="s">
        <v>751</v>
      </c>
      <c r="B486" s="460" t="s">
        <v>752</v>
      </c>
      <c r="C486" s="457" t="s">
        <v>334</v>
      </c>
      <c r="D486" s="463" t="s">
        <v>390</v>
      </c>
      <c r="E486" s="404">
        <v>2.34</v>
      </c>
      <c r="F486" s="789">
        <v>0.5952436799999999</v>
      </c>
      <c r="G486" s="406">
        <f t="shared" si="3"/>
        <v>1.39</v>
      </c>
      <c r="H486" s="361"/>
      <c r="I486" s="361"/>
      <c r="J486" s="361"/>
      <c r="K486" s="361"/>
      <c r="L486" s="361"/>
      <c r="M486" s="362"/>
    </row>
    <row r="487" spans="1:13" s="363" customFormat="1" ht="15">
      <c r="A487" s="456" t="s">
        <v>753</v>
      </c>
      <c r="B487" s="460" t="s">
        <v>754</v>
      </c>
      <c r="C487" s="457" t="s">
        <v>334</v>
      </c>
      <c r="D487" s="463" t="s">
        <v>390</v>
      </c>
      <c r="E487" s="404">
        <v>17.14</v>
      </c>
      <c r="F487" s="789">
        <v>0.30193519999999996</v>
      </c>
      <c r="G487" s="406">
        <f t="shared" si="3"/>
        <v>5.17</v>
      </c>
      <c r="H487" s="361"/>
      <c r="I487" s="361"/>
      <c r="J487" s="361"/>
      <c r="K487" s="361"/>
      <c r="L487" s="361"/>
      <c r="M487" s="362"/>
    </row>
    <row r="488" spans="1:13" s="363" customFormat="1" ht="25.5">
      <c r="A488" s="497" t="s">
        <v>755</v>
      </c>
      <c r="B488" s="460" t="s">
        <v>756</v>
      </c>
      <c r="C488" s="457" t="s">
        <v>334</v>
      </c>
      <c r="D488" s="463" t="s">
        <v>585</v>
      </c>
      <c r="E488" s="404">
        <v>0.01</v>
      </c>
      <c r="F488" s="789">
        <v>70.03171296000001</v>
      </c>
      <c r="G488" s="406">
        <f t="shared" si="3"/>
        <v>0.7</v>
      </c>
      <c r="H488" s="361"/>
      <c r="I488" s="361"/>
      <c r="J488" s="361"/>
      <c r="K488" s="361"/>
      <c r="L488" s="361"/>
      <c r="M488" s="362"/>
    </row>
    <row r="489" spans="1:13" s="363" customFormat="1" ht="25.5">
      <c r="A489" s="497" t="s">
        <v>757</v>
      </c>
      <c r="B489" s="460" t="s">
        <v>758</v>
      </c>
      <c r="C489" s="457" t="s">
        <v>334</v>
      </c>
      <c r="D489" s="463" t="s">
        <v>585</v>
      </c>
      <c r="E489" s="404">
        <v>0.01</v>
      </c>
      <c r="F489" s="789">
        <v>70.03171296000001</v>
      </c>
      <c r="G489" s="406">
        <f t="shared" si="3"/>
        <v>0.7</v>
      </c>
      <c r="H489" s="361"/>
      <c r="I489" s="361"/>
      <c r="J489" s="361"/>
      <c r="K489" s="361"/>
      <c r="L489" s="361"/>
      <c r="M489" s="362"/>
    </row>
    <row r="490" spans="1:13" s="363" customFormat="1" ht="25.5">
      <c r="A490" s="497" t="s">
        <v>759</v>
      </c>
      <c r="B490" s="460" t="s">
        <v>760</v>
      </c>
      <c r="C490" s="457" t="s">
        <v>334</v>
      </c>
      <c r="D490" s="463" t="s">
        <v>585</v>
      </c>
      <c r="E490" s="404">
        <v>0.04</v>
      </c>
      <c r="F490" s="789">
        <v>70.03171296000001</v>
      </c>
      <c r="G490" s="406">
        <f t="shared" si="3"/>
        <v>2.8</v>
      </c>
      <c r="H490" s="361"/>
      <c r="I490" s="361"/>
      <c r="J490" s="361"/>
      <c r="K490" s="361"/>
      <c r="L490" s="361"/>
      <c r="M490" s="362"/>
    </row>
    <row r="491" spans="1:13" s="363" customFormat="1" ht="25.5">
      <c r="A491" s="461" t="s">
        <v>761</v>
      </c>
      <c r="B491" s="462" t="s">
        <v>762</v>
      </c>
      <c r="C491" s="457" t="s">
        <v>334</v>
      </c>
      <c r="D491" s="463" t="s">
        <v>379</v>
      </c>
      <c r="E491" s="404">
        <v>0.02</v>
      </c>
      <c r="F491" s="789">
        <v>7.78130144</v>
      </c>
      <c r="G491" s="406">
        <f t="shared" si="3"/>
        <v>0.15</v>
      </c>
      <c r="H491" s="361"/>
      <c r="I491" s="361"/>
      <c r="J491" s="361"/>
      <c r="K491" s="361"/>
      <c r="L491" s="361"/>
      <c r="M491" s="362"/>
    </row>
    <row r="492" spans="1:13" s="363" customFormat="1" ht="25.5">
      <c r="A492" s="461" t="s">
        <v>763</v>
      </c>
      <c r="B492" s="462" t="s">
        <v>764</v>
      </c>
      <c r="C492" s="457" t="s">
        <v>334</v>
      </c>
      <c r="D492" s="463" t="s">
        <v>379</v>
      </c>
      <c r="E492" s="404">
        <v>0.04</v>
      </c>
      <c r="F492" s="789">
        <v>6.254372</v>
      </c>
      <c r="G492" s="406">
        <f t="shared" si="3"/>
        <v>0.25</v>
      </c>
      <c r="H492" s="361"/>
      <c r="I492" s="361"/>
      <c r="J492" s="361"/>
      <c r="K492" s="361"/>
      <c r="L492" s="361"/>
      <c r="M492" s="362"/>
    </row>
    <row r="493" spans="1:13" s="363" customFormat="1" ht="15">
      <c r="A493" s="461" t="s">
        <v>765</v>
      </c>
      <c r="B493" s="462" t="s">
        <v>766</v>
      </c>
      <c r="C493" s="457" t="s">
        <v>334</v>
      </c>
      <c r="D493" s="463" t="s">
        <v>390</v>
      </c>
      <c r="E493" s="404">
        <v>0.72</v>
      </c>
      <c r="F493" s="789">
        <v>5.29680608</v>
      </c>
      <c r="G493" s="406">
        <f t="shared" si="3"/>
        <v>3.81</v>
      </c>
      <c r="H493" s="361"/>
      <c r="I493" s="361"/>
      <c r="J493" s="361"/>
      <c r="K493" s="361"/>
      <c r="L493" s="361"/>
      <c r="M493" s="362"/>
    </row>
    <row r="494" spans="1:13" s="363" customFormat="1" ht="25.5">
      <c r="A494" s="461" t="s">
        <v>767</v>
      </c>
      <c r="B494" s="462" t="s">
        <v>768</v>
      </c>
      <c r="C494" s="457" t="s">
        <v>334</v>
      </c>
      <c r="D494" s="463" t="s">
        <v>558</v>
      </c>
      <c r="E494" s="404">
        <v>15.75</v>
      </c>
      <c r="F494" s="789">
        <v>1.30263472</v>
      </c>
      <c r="G494" s="406">
        <f t="shared" si="3"/>
        <v>20.51</v>
      </c>
      <c r="H494" s="361"/>
      <c r="I494" s="361"/>
      <c r="J494" s="361"/>
      <c r="K494" s="361"/>
      <c r="L494" s="361"/>
      <c r="M494" s="362"/>
    </row>
    <row r="495" spans="1:13" s="363" customFormat="1" ht="15">
      <c r="A495" s="461" t="s">
        <v>404</v>
      </c>
      <c r="B495" s="462" t="s">
        <v>405</v>
      </c>
      <c r="C495" s="457" t="s">
        <v>334</v>
      </c>
      <c r="D495" s="463" t="s">
        <v>390</v>
      </c>
      <c r="E495" s="404">
        <v>0.01</v>
      </c>
      <c r="F495" s="789">
        <v>8.62672</v>
      </c>
      <c r="G495" s="406">
        <f t="shared" si="3"/>
        <v>0.08</v>
      </c>
      <c r="H495" s="361"/>
      <c r="I495" s="361"/>
      <c r="J495" s="361"/>
      <c r="K495" s="361"/>
      <c r="L495" s="361"/>
      <c r="M495" s="362"/>
    </row>
    <row r="496" spans="1:13" s="363" customFormat="1" ht="15">
      <c r="A496" s="557" t="s">
        <v>769</v>
      </c>
      <c r="B496" s="462" t="s">
        <v>770</v>
      </c>
      <c r="C496" s="457" t="s">
        <v>334</v>
      </c>
      <c r="D496" s="463" t="s">
        <v>390</v>
      </c>
      <c r="E496" s="404">
        <v>0.01</v>
      </c>
      <c r="F496" s="789">
        <v>9.4031248</v>
      </c>
      <c r="G496" s="406">
        <f t="shared" si="3"/>
        <v>0.09</v>
      </c>
      <c r="H496" s="361"/>
      <c r="I496" s="361"/>
      <c r="J496" s="361"/>
      <c r="K496" s="361"/>
      <c r="L496" s="361"/>
      <c r="M496" s="362"/>
    </row>
    <row r="497" spans="1:13" s="363" customFormat="1" ht="25.5">
      <c r="A497" s="461" t="s">
        <v>771</v>
      </c>
      <c r="B497" s="462" t="s">
        <v>772</v>
      </c>
      <c r="C497" s="457" t="s">
        <v>334</v>
      </c>
      <c r="D497" s="463" t="s">
        <v>388</v>
      </c>
      <c r="E497" s="404">
        <v>0.01</v>
      </c>
      <c r="F497" s="789">
        <v>5.06388464</v>
      </c>
      <c r="G497" s="406">
        <f t="shared" si="3"/>
        <v>0.05</v>
      </c>
      <c r="H497" s="361"/>
      <c r="I497" s="361"/>
      <c r="J497" s="361"/>
      <c r="K497" s="361"/>
      <c r="L497" s="361"/>
      <c r="M497" s="362"/>
    </row>
    <row r="498" spans="1:13" s="363" customFormat="1" ht="15">
      <c r="A498" s="681" t="s">
        <v>617</v>
      </c>
      <c r="B498" s="682"/>
      <c r="C498" s="682"/>
      <c r="D498" s="682"/>
      <c r="E498" s="682"/>
      <c r="F498" s="682"/>
      <c r="G498" s="398">
        <f>TRUNC(SUM(G482:G484),2)</f>
        <v>55.99</v>
      </c>
      <c r="H498" s="361"/>
      <c r="I498" s="361"/>
      <c r="J498" s="361"/>
      <c r="K498" s="361"/>
      <c r="L498" s="361"/>
      <c r="M498" s="362"/>
    </row>
    <row r="499" spans="1:13" s="363" customFormat="1" ht="15">
      <c r="A499" s="681" t="s">
        <v>618</v>
      </c>
      <c r="B499" s="682"/>
      <c r="C499" s="682"/>
      <c r="D499" s="682"/>
      <c r="E499" s="682"/>
      <c r="F499" s="682"/>
      <c r="G499" s="398">
        <f>TRUNC(SUM(G485:G497),2)</f>
        <v>39.15</v>
      </c>
      <c r="H499" s="361"/>
      <c r="I499" s="361"/>
      <c r="J499" s="361"/>
      <c r="K499" s="361"/>
      <c r="L499" s="361"/>
      <c r="M499" s="362"/>
    </row>
    <row r="500" spans="1:13" s="363" customFormat="1" ht="15">
      <c r="A500" s="446" t="s">
        <v>847</v>
      </c>
      <c r="B500" s="438"/>
      <c r="C500" s="438"/>
      <c r="D500" s="438"/>
      <c r="E500" s="438"/>
      <c r="F500" s="794" t="s">
        <v>621</v>
      </c>
      <c r="G500" s="398">
        <f>TRUNC(SUM(G498:G499),2)</f>
        <v>95.14</v>
      </c>
      <c r="H500" s="361"/>
      <c r="I500" s="361"/>
      <c r="J500" s="361"/>
      <c r="K500" s="361"/>
      <c r="L500" s="361"/>
      <c r="M500" s="362"/>
    </row>
    <row r="501" spans="1:13" s="363" customFormat="1" ht="15">
      <c r="A501" s="436"/>
      <c r="B501" s="436"/>
      <c r="C501" s="436"/>
      <c r="D501" s="436"/>
      <c r="E501" s="436"/>
      <c r="F501" s="800"/>
      <c r="G501" s="437"/>
      <c r="H501" s="361"/>
      <c r="I501" s="361"/>
      <c r="J501" s="361"/>
      <c r="K501" s="361"/>
      <c r="L501" s="361"/>
      <c r="M501" s="362"/>
    </row>
    <row r="502" spans="1:13" s="363" customFormat="1" ht="15">
      <c r="A502" s="436"/>
      <c r="B502" s="436"/>
      <c r="C502" s="436"/>
      <c r="D502" s="436"/>
      <c r="E502" s="436"/>
      <c r="F502" s="800"/>
      <c r="G502" s="437"/>
      <c r="H502" s="361"/>
      <c r="I502" s="361"/>
      <c r="J502" s="361"/>
      <c r="K502" s="361"/>
      <c r="L502" s="361"/>
      <c r="M502" s="362"/>
    </row>
    <row r="503" spans="1:7" s="407" customFormat="1" ht="25.5">
      <c r="A503" s="392" t="s">
        <v>337</v>
      </c>
      <c r="B503" s="393" t="s">
        <v>338</v>
      </c>
      <c r="C503" s="394" t="s">
        <v>339</v>
      </c>
      <c r="D503" s="394" t="s">
        <v>340</v>
      </c>
      <c r="E503" s="395" t="s">
        <v>341</v>
      </c>
      <c r="F503" s="792" t="s">
        <v>620</v>
      </c>
      <c r="G503" s="396" t="s">
        <v>619</v>
      </c>
    </row>
    <row r="504" spans="1:7" s="407" customFormat="1" ht="5.25" customHeight="1">
      <c r="A504" s="371"/>
      <c r="B504" s="371"/>
      <c r="C504" s="477"/>
      <c r="D504" s="477"/>
      <c r="E504" s="478"/>
      <c r="F504" s="793"/>
      <c r="G504" s="479"/>
    </row>
    <row r="505" spans="1:13" s="363" customFormat="1" ht="15">
      <c r="A505" s="453" t="s">
        <v>167</v>
      </c>
      <c r="B505" s="720" t="s">
        <v>189</v>
      </c>
      <c r="C505" s="721"/>
      <c r="D505" s="721"/>
      <c r="E505" s="721"/>
      <c r="F505" s="721"/>
      <c r="G505" s="722"/>
      <c r="H505" s="361"/>
      <c r="I505" s="361"/>
      <c r="J505" s="361"/>
      <c r="K505" s="361"/>
      <c r="L505" s="361"/>
      <c r="M505" s="362"/>
    </row>
    <row r="506" spans="1:13" s="363" customFormat="1" ht="38.25">
      <c r="A506" s="514" t="s">
        <v>294</v>
      </c>
      <c r="B506" s="467" t="s">
        <v>733</v>
      </c>
      <c r="C506" s="455" t="s">
        <v>344</v>
      </c>
      <c r="D506" s="455" t="s">
        <v>558</v>
      </c>
      <c r="E506" s="468"/>
      <c r="F506" s="797"/>
      <c r="G506" s="469"/>
      <c r="H506" s="361"/>
      <c r="I506" s="361"/>
      <c r="J506" s="361"/>
      <c r="K506" s="361"/>
      <c r="L506" s="361"/>
      <c r="M506" s="362"/>
    </row>
    <row r="507" spans="1:13" s="363" customFormat="1" ht="15">
      <c r="A507" s="456" t="s">
        <v>447</v>
      </c>
      <c r="B507" s="456" t="s">
        <v>446</v>
      </c>
      <c r="C507" s="457" t="s">
        <v>344</v>
      </c>
      <c r="D507" s="457" t="s">
        <v>345</v>
      </c>
      <c r="E507" s="404">
        <v>0.03</v>
      </c>
      <c r="F507" s="789">
        <v>13.12124112</v>
      </c>
      <c r="G507" s="406">
        <f>TRUNC(E507*F507,2)</f>
        <v>0.39</v>
      </c>
      <c r="H507" s="361"/>
      <c r="I507" s="361"/>
      <c r="J507" s="361"/>
      <c r="K507" s="361"/>
      <c r="L507" s="361"/>
      <c r="M507" s="362"/>
    </row>
    <row r="508" spans="1:13" s="363" customFormat="1" ht="15">
      <c r="A508" s="456" t="s">
        <v>445</v>
      </c>
      <c r="B508" s="456" t="s">
        <v>444</v>
      </c>
      <c r="C508" s="457" t="s">
        <v>344</v>
      </c>
      <c r="D508" s="457" t="s">
        <v>345</v>
      </c>
      <c r="E508" s="404">
        <v>0.03</v>
      </c>
      <c r="F508" s="789">
        <v>16.70995664</v>
      </c>
      <c r="G508" s="406">
        <f>TRUNC(E508*F508,2)</f>
        <v>0.5</v>
      </c>
      <c r="H508" s="361"/>
      <c r="I508" s="361"/>
      <c r="J508" s="361"/>
      <c r="K508" s="361"/>
      <c r="L508" s="361"/>
      <c r="M508" s="362"/>
    </row>
    <row r="509" spans="1:13" s="363" customFormat="1" ht="25.5">
      <c r="A509" s="497" t="s">
        <v>1041</v>
      </c>
      <c r="B509" s="518" t="s">
        <v>1040</v>
      </c>
      <c r="C509" s="470" t="s">
        <v>349</v>
      </c>
      <c r="D509" s="470" t="s">
        <v>558</v>
      </c>
      <c r="E509" s="279">
        <v>1</v>
      </c>
      <c r="F509" s="789">
        <v>1.6822104</v>
      </c>
      <c r="G509" s="406">
        <f>TRUNC(E509*F509,2)</f>
        <v>1.68</v>
      </c>
      <c r="H509" s="361"/>
      <c r="I509" s="361"/>
      <c r="J509" s="361"/>
      <c r="K509" s="361"/>
      <c r="L509" s="361"/>
      <c r="M509" s="362"/>
    </row>
    <row r="510" spans="1:13" s="363" customFormat="1" ht="15">
      <c r="A510" s="681" t="s">
        <v>617</v>
      </c>
      <c r="B510" s="682"/>
      <c r="C510" s="682"/>
      <c r="D510" s="682"/>
      <c r="E510" s="682"/>
      <c r="F510" s="682"/>
      <c r="G510" s="398">
        <f>TRUNC(SUM(G507:G508),2)</f>
        <v>0.89</v>
      </c>
      <c r="H510" s="361"/>
      <c r="I510" s="361"/>
      <c r="J510" s="361"/>
      <c r="K510" s="361"/>
      <c r="L510" s="361"/>
      <c r="M510" s="362"/>
    </row>
    <row r="511" spans="1:13" s="363" customFormat="1" ht="15">
      <c r="A511" s="681" t="s">
        <v>618</v>
      </c>
      <c r="B511" s="682"/>
      <c r="C511" s="682"/>
      <c r="D511" s="682"/>
      <c r="E511" s="682"/>
      <c r="F511" s="682"/>
      <c r="G511" s="398">
        <f>TRUNC(SUM(G509),2)</f>
        <v>1.68</v>
      </c>
      <c r="H511" s="361"/>
      <c r="I511" s="361"/>
      <c r="J511" s="361"/>
      <c r="K511" s="361"/>
      <c r="L511" s="361"/>
      <c r="M511" s="362"/>
    </row>
    <row r="512" spans="1:13" s="363" customFormat="1" ht="15">
      <c r="A512" s="446" t="s">
        <v>851</v>
      </c>
      <c r="B512" s="438"/>
      <c r="C512" s="438"/>
      <c r="D512" s="438"/>
      <c r="E512" s="438"/>
      <c r="F512" s="794" t="s">
        <v>621</v>
      </c>
      <c r="G512" s="398">
        <f>TRUNC(SUM(G510:G511),2)</f>
        <v>2.57</v>
      </c>
      <c r="H512" s="361"/>
      <c r="I512" s="361"/>
      <c r="J512" s="361"/>
      <c r="K512" s="361"/>
      <c r="L512" s="361"/>
      <c r="M512" s="362"/>
    </row>
    <row r="513" spans="1:13" s="363" customFormat="1" ht="15">
      <c r="A513" s="436"/>
      <c r="B513" s="436"/>
      <c r="C513" s="436"/>
      <c r="D513" s="436"/>
      <c r="E513" s="436"/>
      <c r="F513" s="800"/>
      <c r="G513" s="437"/>
      <c r="H513" s="361"/>
      <c r="I513" s="361"/>
      <c r="J513" s="361"/>
      <c r="K513" s="361"/>
      <c r="L513" s="361"/>
      <c r="M513" s="362"/>
    </row>
    <row r="514" spans="1:13" s="363" customFormat="1" ht="15">
      <c r="A514" s="436"/>
      <c r="B514" s="436"/>
      <c r="C514" s="436"/>
      <c r="D514" s="436"/>
      <c r="E514" s="436"/>
      <c r="F514" s="800"/>
      <c r="G514" s="437"/>
      <c r="H514" s="361"/>
      <c r="I514" s="361"/>
      <c r="J514" s="361"/>
      <c r="K514" s="361"/>
      <c r="L514" s="361"/>
      <c r="M514" s="362"/>
    </row>
    <row r="515" spans="1:7" s="353" customFormat="1" ht="25.5">
      <c r="A515" s="392" t="s">
        <v>337</v>
      </c>
      <c r="B515" s="393" t="s">
        <v>338</v>
      </c>
      <c r="C515" s="394" t="s">
        <v>339</v>
      </c>
      <c r="D515" s="394" t="s">
        <v>340</v>
      </c>
      <c r="E515" s="395" t="s">
        <v>341</v>
      </c>
      <c r="F515" s="792" t="s">
        <v>620</v>
      </c>
      <c r="G515" s="396" t="s">
        <v>619</v>
      </c>
    </row>
    <row r="516" spans="1:7" s="353" customFormat="1" ht="5.25" customHeight="1">
      <c r="A516" s="371"/>
      <c r="B516" s="371"/>
      <c r="C516" s="477"/>
      <c r="D516" s="477"/>
      <c r="E516" s="478"/>
      <c r="F516" s="793"/>
      <c r="G516" s="479"/>
    </row>
    <row r="517" spans="1:13" s="363" customFormat="1" ht="15">
      <c r="A517" s="372" t="s">
        <v>171</v>
      </c>
      <c r="B517" s="685" t="s">
        <v>140</v>
      </c>
      <c r="C517" s="686"/>
      <c r="D517" s="686"/>
      <c r="E517" s="686"/>
      <c r="F517" s="686"/>
      <c r="G517" s="687"/>
      <c r="H517" s="361"/>
      <c r="I517" s="361"/>
      <c r="J517" s="361"/>
      <c r="K517" s="361"/>
      <c r="L517" s="361"/>
      <c r="M517" s="362"/>
    </row>
    <row r="518" spans="1:13" s="363" customFormat="1" ht="51">
      <c r="A518" s="372" t="s">
        <v>241</v>
      </c>
      <c r="B518" s="484" t="s">
        <v>812</v>
      </c>
      <c r="C518" s="485"/>
      <c r="D518" s="485"/>
      <c r="E518" s="486"/>
      <c r="F518" s="809"/>
      <c r="G518" s="487"/>
      <c r="H518" s="361"/>
      <c r="I518" s="361"/>
      <c r="J518" s="361"/>
      <c r="K518" s="361"/>
      <c r="L518" s="361"/>
      <c r="M518" s="362"/>
    </row>
    <row r="519" spans="1:13" s="363" customFormat="1" ht="15">
      <c r="A519" s="306" t="s">
        <v>447</v>
      </c>
      <c r="B519" s="306" t="s">
        <v>446</v>
      </c>
      <c r="C519" s="355" t="s">
        <v>344</v>
      </c>
      <c r="D519" s="306" t="s">
        <v>345</v>
      </c>
      <c r="E519" s="302">
        <v>0.5</v>
      </c>
      <c r="F519" s="789">
        <v>13.12124112</v>
      </c>
      <c r="G519" s="406">
        <f>TRUNC(E519*F519,2)</f>
        <v>6.56</v>
      </c>
      <c r="H519" s="361"/>
      <c r="I519" s="361"/>
      <c r="J519" s="361"/>
      <c r="K519" s="361"/>
      <c r="L519" s="361"/>
      <c r="M519" s="362"/>
    </row>
    <row r="520" spans="1:13" s="363" customFormat="1" ht="15">
      <c r="A520" s="306" t="s">
        <v>445</v>
      </c>
      <c r="B520" s="306" t="s">
        <v>444</v>
      </c>
      <c r="C520" s="355" t="s">
        <v>344</v>
      </c>
      <c r="D520" s="306" t="s">
        <v>345</v>
      </c>
      <c r="E520" s="302">
        <v>0.5</v>
      </c>
      <c r="F520" s="789">
        <v>16.70995664</v>
      </c>
      <c r="G520" s="406">
        <f>TRUNC(E520*F520,2)</f>
        <v>8.35</v>
      </c>
      <c r="H520" s="361"/>
      <c r="I520" s="361"/>
      <c r="J520" s="361"/>
      <c r="K520" s="361"/>
      <c r="L520" s="361"/>
      <c r="M520" s="362"/>
    </row>
    <row r="521" spans="1:13" s="363" customFormat="1" ht="51">
      <c r="A521" s="306" t="s">
        <v>378</v>
      </c>
      <c r="B521" s="370" t="s">
        <v>852</v>
      </c>
      <c r="C521" s="355" t="s">
        <v>349</v>
      </c>
      <c r="D521" s="306" t="s">
        <v>317</v>
      </c>
      <c r="E521" s="302">
        <v>1</v>
      </c>
      <c r="F521" s="789">
        <v>81.22919551999999</v>
      </c>
      <c r="G521" s="406">
        <f>TRUNC(E521*F521,2)</f>
        <v>81.22</v>
      </c>
      <c r="H521" s="361"/>
      <c r="I521" s="361"/>
      <c r="J521" s="361"/>
      <c r="K521" s="361"/>
      <c r="L521" s="361"/>
      <c r="M521" s="362"/>
    </row>
    <row r="522" spans="1:13" s="363" customFormat="1" ht="15">
      <c r="A522" s="681" t="s">
        <v>617</v>
      </c>
      <c r="B522" s="682"/>
      <c r="C522" s="682"/>
      <c r="D522" s="682"/>
      <c r="E522" s="682"/>
      <c r="F522" s="682"/>
      <c r="G522" s="398">
        <f>TRUNC(SUM(G519:G520),2)</f>
        <v>14.91</v>
      </c>
      <c r="H522" s="361"/>
      <c r="I522" s="361"/>
      <c r="J522" s="361"/>
      <c r="K522" s="361"/>
      <c r="L522" s="361"/>
      <c r="M522" s="362"/>
    </row>
    <row r="523" spans="1:13" s="363" customFormat="1" ht="15">
      <c r="A523" s="681" t="s">
        <v>618</v>
      </c>
      <c r="B523" s="682"/>
      <c r="C523" s="682"/>
      <c r="D523" s="682"/>
      <c r="E523" s="682"/>
      <c r="F523" s="682"/>
      <c r="G523" s="398">
        <f>TRUNC(SUM(G521),2)</f>
        <v>81.22</v>
      </c>
      <c r="H523" s="361"/>
      <c r="I523" s="361"/>
      <c r="J523" s="361"/>
      <c r="K523" s="361"/>
      <c r="L523" s="361"/>
      <c r="M523" s="362"/>
    </row>
    <row r="524" spans="1:13" s="363" customFormat="1" ht="15">
      <c r="A524" s="446" t="s">
        <v>668</v>
      </c>
      <c r="B524" s="488"/>
      <c r="C524" s="488"/>
      <c r="D524" s="488"/>
      <c r="E524" s="488"/>
      <c r="F524" s="794" t="s">
        <v>621</v>
      </c>
      <c r="G524" s="398">
        <f>TRUNC(SUM(G522:G523),2)</f>
        <v>96.13</v>
      </c>
      <c r="H524" s="361"/>
      <c r="I524" s="361"/>
      <c r="J524" s="361"/>
      <c r="K524" s="361"/>
      <c r="L524" s="361"/>
      <c r="M524" s="362"/>
    </row>
    <row r="525" spans="1:13" s="363" customFormat="1" ht="15">
      <c r="A525" s="371"/>
      <c r="B525" s="371"/>
      <c r="C525" s="371"/>
      <c r="D525" s="371"/>
      <c r="E525" s="371"/>
      <c r="F525" s="803"/>
      <c r="G525" s="371"/>
      <c r="H525" s="361"/>
      <c r="I525" s="361"/>
      <c r="J525" s="361"/>
      <c r="K525" s="361"/>
      <c r="L525" s="361"/>
      <c r="M525" s="362"/>
    </row>
    <row r="526" spans="1:13" s="363" customFormat="1" ht="15">
      <c r="A526" s="371"/>
      <c r="B526" s="371"/>
      <c r="C526" s="371"/>
      <c r="D526" s="371"/>
      <c r="E526" s="371"/>
      <c r="F526" s="803"/>
      <c r="G526" s="371"/>
      <c r="H526" s="361"/>
      <c r="I526" s="361"/>
      <c r="J526" s="361"/>
      <c r="K526" s="361"/>
      <c r="L526" s="361"/>
      <c r="M526" s="362"/>
    </row>
    <row r="527" spans="1:7" s="353" customFormat="1" ht="25.5">
      <c r="A527" s="392" t="s">
        <v>337</v>
      </c>
      <c r="B527" s="393" t="s">
        <v>338</v>
      </c>
      <c r="C527" s="394" t="s">
        <v>339</v>
      </c>
      <c r="D527" s="394" t="s">
        <v>340</v>
      </c>
      <c r="E527" s="395" t="s">
        <v>341</v>
      </c>
      <c r="F527" s="792" t="s">
        <v>620</v>
      </c>
      <c r="G527" s="396" t="s">
        <v>619</v>
      </c>
    </row>
    <row r="528" spans="1:7" s="353" customFormat="1" ht="5.25" customHeight="1">
      <c r="A528" s="371"/>
      <c r="B528" s="371"/>
      <c r="C528" s="477"/>
      <c r="D528" s="477"/>
      <c r="E528" s="478"/>
      <c r="F528" s="793"/>
      <c r="G528" s="479"/>
    </row>
    <row r="529" spans="1:13" s="363" customFormat="1" ht="15">
      <c r="A529" s="372" t="s">
        <v>171</v>
      </c>
      <c r="B529" s="685" t="s">
        <v>140</v>
      </c>
      <c r="C529" s="686"/>
      <c r="D529" s="686"/>
      <c r="E529" s="686"/>
      <c r="F529" s="686"/>
      <c r="G529" s="687"/>
      <c r="H529" s="361"/>
      <c r="I529" s="361"/>
      <c r="J529" s="361"/>
      <c r="K529" s="361"/>
      <c r="L529" s="361"/>
      <c r="M529" s="362"/>
    </row>
    <row r="530" spans="1:13" s="363" customFormat="1" ht="63.75">
      <c r="A530" s="372" t="s">
        <v>242</v>
      </c>
      <c r="B530" s="484" t="s">
        <v>858</v>
      </c>
      <c r="C530" s="485"/>
      <c r="D530" s="485"/>
      <c r="E530" s="486"/>
      <c r="F530" s="809"/>
      <c r="G530" s="487"/>
      <c r="H530" s="361"/>
      <c r="I530" s="361"/>
      <c r="J530" s="361"/>
      <c r="K530" s="361"/>
      <c r="L530" s="361"/>
      <c r="M530" s="362"/>
    </row>
    <row r="531" spans="1:13" s="363" customFormat="1" ht="15">
      <c r="A531" s="306" t="s">
        <v>447</v>
      </c>
      <c r="B531" s="306" t="s">
        <v>446</v>
      </c>
      <c r="C531" s="355" t="s">
        <v>344</v>
      </c>
      <c r="D531" s="306" t="s">
        <v>345</v>
      </c>
      <c r="E531" s="302">
        <v>0.5</v>
      </c>
      <c r="F531" s="789">
        <v>13.12124112</v>
      </c>
      <c r="G531" s="406">
        <f>TRUNC(E531*F531,2)</f>
        <v>6.56</v>
      </c>
      <c r="H531" s="361"/>
      <c r="I531" s="361"/>
      <c r="J531" s="361"/>
      <c r="K531" s="361"/>
      <c r="L531" s="361"/>
      <c r="M531" s="362"/>
    </row>
    <row r="532" spans="1:13" s="363" customFormat="1" ht="15">
      <c r="A532" s="306" t="s">
        <v>445</v>
      </c>
      <c r="B532" s="306" t="s">
        <v>444</v>
      </c>
      <c r="C532" s="355" t="s">
        <v>344</v>
      </c>
      <c r="D532" s="306" t="s">
        <v>345</v>
      </c>
      <c r="E532" s="302">
        <v>0.5</v>
      </c>
      <c r="F532" s="789">
        <v>16.70995664</v>
      </c>
      <c r="G532" s="406">
        <f>TRUNC(E532*F532,2)</f>
        <v>8.35</v>
      </c>
      <c r="H532" s="361"/>
      <c r="I532" s="361"/>
      <c r="J532" s="361"/>
      <c r="K532" s="361"/>
      <c r="L532" s="361"/>
      <c r="M532" s="362"/>
    </row>
    <row r="533" spans="1:13" s="363" customFormat="1" ht="51">
      <c r="A533" s="306" t="s">
        <v>378</v>
      </c>
      <c r="B533" s="370" t="s">
        <v>853</v>
      </c>
      <c r="C533" s="355" t="s">
        <v>349</v>
      </c>
      <c r="D533" s="306" t="s">
        <v>317</v>
      </c>
      <c r="E533" s="302">
        <v>1</v>
      </c>
      <c r="F533" s="789">
        <v>81.22919551999999</v>
      </c>
      <c r="G533" s="406">
        <f>TRUNC(E533*F533,2)</f>
        <v>81.22</v>
      </c>
      <c r="H533" s="361"/>
      <c r="I533" s="361"/>
      <c r="J533" s="361"/>
      <c r="K533" s="361"/>
      <c r="L533" s="361"/>
      <c r="M533" s="362"/>
    </row>
    <row r="534" spans="1:13" s="363" customFormat="1" ht="15">
      <c r="A534" s="681" t="s">
        <v>617</v>
      </c>
      <c r="B534" s="682"/>
      <c r="C534" s="682"/>
      <c r="D534" s="682"/>
      <c r="E534" s="682"/>
      <c r="F534" s="682"/>
      <c r="G534" s="398">
        <f>TRUNC(SUM(G531:G532),2)</f>
        <v>14.91</v>
      </c>
      <c r="H534" s="361"/>
      <c r="I534" s="361"/>
      <c r="J534" s="361"/>
      <c r="K534" s="361"/>
      <c r="L534" s="361"/>
      <c r="M534" s="362"/>
    </row>
    <row r="535" spans="1:13" s="363" customFormat="1" ht="15">
      <c r="A535" s="681" t="s">
        <v>618</v>
      </c>
      <c r="B535" s="682"/>
      <c r="C535" s="682"/>
      <c r="D535" s="682"/>
      <c r="E535" s="682"/>
      <c r="F535" s="682"/>
      <c r="G535" s="398">
        <f>TRUNC(SUM(G533),2)</f>
        <v>81.22</v>
      </c>
      <c r="H535" s="361"/>
      <c r="I535" s="361"/>
      <c r="J535" s="361"/>
      <c r="K535" s="361"/>
      <c r="L535" s="361"/>
      <c r="M535" s="362"/>
    </row>
    <row r="536" spans="1:13" s="363" customFormat="1" ht="15">
      <c r="A536" s="446" t="s">
        <v>668</v>
      </c>
      <c r="B536" s="488"/>
      <c r="C536" s="488"/>
      <c r="D536" s="488"/>
      <c r="E536" s="488"/>
      <c r="F536" s="794" t="s">
        <v>621</v>
      </c>
      <c r="G536" s="398">
        <f>TRUNC(SUM(G534:G535),2)</f>
        <v>96.13</v>
      </c>
      <c r="H536" s="361"/>
      <c r="I536" s="361"/>
      <c r="J536" s="361"/>
      <c r="K536" s="361"/>
      <c r="L536" s="361"/>
      <c r="M536" s="362"/>
    </row>
    <row r="537" spans="1:13" s="363" customFormat="1" ht="15">
      <c r="A537" s="371"/>
      <c r="B537" s="371"/>
      <c r="C537" s="371"/>
      <c r="D537" s="371"/>
      <c r="E537" s="371"/>
      <c r="F537" s="803"/>
      <c r="G537" s="371"/>
      <c r="H537" s="361"/>
      <c r="I537" s="361"/>
      <c r="J537" s="361"/>
      <c r="K537" s="361"/>
      <c r="L537" s="361"/>
      <c r="M537" s="362"/>
    </row>
    <row r="538" spans="1:13" s="363" customFormat="1" ht="15">
      <c r="A538" s="371"/>
      <c r="B538" s="371"/>
      <c r="C538" s="371"/>
      <c r="D538" s="371"/>
      <c r="E538" s="371"/>
      <c r="F538" s="803"/>
      <c r="G538" s="371"/>
      <c r="H538" s="361"/>
      <c r="I538" s="361"/>
      <c r="J538" s="361"/>
      <c r="K538" s="361"/>
      <c r="L538" s="361"/>
      <c r="M538" s="362"/>
    </row>
    <row r="539" spans="1:7" s="353" customFormat="1" ht="25.5">
      <c r="A539" s="392" t="s">
        <v>337</v>
      </c>
      <c r="B539" s="393" t="s">
        <v>338</v>
      </c>
      <c r="C539" s="394" t="s">
        <v>339</v>
      </c>
      <c r="D539" s="394" t="s">
        <v>340</v>
      </c>
      <c r="E539" s="395" t="s">
        <v>341</v>
      </c>
      <c r="F539" s="792" t="s">
        <v>620</v>
      </c>
      <c r="G539" s="396" t="s">
        <v>619</v>
      </c>
    </row>
    <row r="540" spans="1:7" s="353" customFormat="1" ht="5.25" customHeight="1">
      <c r="A540" s="371"/>
      <c r="B540" s="371"/>
      <c r="C540" s="477"/>
      <c r="D540" s="477"/>
      <c r="E540" s="478"/>
      <c r="F540" s="793"/>
      <c r="G540" s="479"/>
    </row>
    <row r="541" spans="1:13" s="363" customFormat="1" ht="15">
      <c r="A541" s="372" t="s">
        <v>171</v>
      </c>
      <c r="B541" s="685" t="s">
        <v>140</v>
      </c>
      <c r="C541" s="686"/>
      <c r="D541" s="686"/>
      <c r="E541" s="686"/>
      <c r="F541" s="686"/>
      <c r="G541" s="687"/>
      <c r="H541" s="361"/>
      <c r="I541" s="361"/>
      <c r="J541" s="361"/>
      <c r="K541" s="361"/>
      <c r="L541" s="361"/>
      <c r="M541" s="362"/>
    </row>
    <row r="542" spans="1:13" s="363" customFormat="1" ht="38.25">
      <c r="A542" s="372" t="s">
        <v>243</v>
      </c>
      <c r="B542" s="484" t="s">
        <v>1283</v>
      </c>
      <c r="C542" s="485"/>
      <c r="D542" s="485"/>
      <c r="E542" s="486"/>
      <c r="F542" s="809"/>
      <c r="G542" s="487"/>
      <c r="H542" s="361"/>
      <c r="I542" s="361"/>
      <c r="J542" s="361"/>
      <c r="K542" s="361"/>
      <c r="L542" s="361"/>
      <c r="M542" s="362"/>
    </row>
    <row r="543" spans="1:13" s="363" customFormat="1" ht="38.25">
      <c r="A543" s="306" t="s">
        <v>378</v>
      </c>
      <c r="B543" s="370" t="s">
        <v>854</v>
      </c>
      <c r="C543" s="355" t="s">
        <v>349</v>
      </c>
      <c r="D543" s="306" t="s">
        <v>317</v>
      </c>
      <c r="E543" s="302">
        <v>1</v>
      </c>
      <c r="F543" s="789">
        <v>71.44649503999999</v>
      </c>
      <c r="G543" s="406">
        <f>TRUNC(E543*F543,2)</f>
        <v>71.44</v>
      </c>
      <c r="H543" s="361"/>
      <c r="I543" s="361"/>
      <c r="J543" s="361"/>
      <c r="K543" s="361"/>
      <c r="L543" s="361"/>
      <c r="M543" s="362"/>
    </row>
    <row r="544" spans="1:13" s="363" customFormat="1" ht="15">
      <c r="A544" s="681" t="s">
        <v>617</v>
      </c>
      <c r="B544" s="682"/>
      <c r="C544" s="682"/>
      <c r="D544" s="682"/>
      <c r="E544" s="682"/>
      <c r="F544" s="682"/>
      <c r="G544" s="398">
        <v>0</v>
      </c>
      <c r="H544" s="361"/>
      <c r="I544" s="361"/>
      <c r="J544" s="361"/>
      <c r="K544" s="361"/>
      <c r="L544" s="361"/>
      <c r="M544" s="362"/>
    </row>
    <row r="545" spans="1:13" s="363" customFormat="1" ht="15">
      <c r="A545" s="681" t="s">
        <v>618</v>
      </c>
      <c r="B545" s="682"/>
      <c r="C545" s="682"/>
      <c r="D545" s="682"/>
      <c r="E545" s="682"/>
      <c r="F545" s="682"/>
      <c r="G545" s="398">
        <f>TRUNC(SUM(G543),2)</f>
        <v>71.44</v>
      </c>
      <c r="H545" s="361"/>
      <c r="I545" s="361"/>
      <c r="J545" s="361"/>
      <c r="K545" s="361"/>
      <c r="L545" s="361"/>
      <c r="M545" s="362"/>
    </row>
    <row r="546" spans="1:13" s="363" customFormat="1" ht="15">
      <c r="A546" s="446" t="s">
        <v>668</v>
      </c>
      <c r="B546" s="488"/>
      <c r="C546" s="488"/>
      <c r="D546" s="488"/>
      <c r="E546" s="488"/>
      <c r="F546" s="794" t="s">
        <v>621</v>
      </c>
      <c r="G546" s="398">
        <f>TRUNC(SUM(G544:G545),2)</f>
        <v>71.44</v>
      </c>
      <c r="H546" s="361"/>
      <c r="I546" s="361"/>
      <c r="J546" s="361"/>
      <c r="K546" s="361"/>
      <c r="L546" s="361"/>
      <c r="M546" s="362"/>
    </row>
    <row r="547" spans="1:13" s="363" customFormat="1" ht="15">
      <c r="A547" s="436"/>
      <c r="B547" s="436"/>
      <c r="C547" s="436"/>
      <c r="D547" s="436"/>
      <c r="E547" s="436"/>
      <c r="F547" s="800"/>
      <c r="G547" s="437"/>
      <c r="H547" s="361"/>
      <c r="I547" s="361"/>
      <c r="J547" s="361"/>
      <c r="K547" s="361"/>
      <c r="L547" s="361"/>
      <c r="M547" s="362"/>
    </row>
    <row r="548" spans="1:13" s="363" customFormat="1" ht="15">
      <c r="A548" s="436"/>
      <c r="B548" s="436"/>
      <c r="C548" s="436"/>
      <c r="D548" s="436"/>
      <c r="E548" s="436"/>
      <c r="F548" s="800"/>
      <c r="G548" s="437"/>
      <c r="H548" s="361"/>
      <c r="I548" s="361"/>
      <c r="J548" s="361"/>
      <c r="K548" s="361"/>
      <c r="L548" s="361"/>
      <c r="M548" s="362"/>
    </row>
    <row r="549" spans="1:13" s="363" customFormat="1" ht="25.5">
      <c r="A549" s="392" t="s">
        <v>337</v>
      </c>
      <c r="B549" s="393" t="s">
        <v>338</v>
      </c>
      <c r="C549" s="394" t="s">
        <v>339</v>
      </c>
      <c r="D549" s="394" t="s">
        <v>340</v>
      </c>
      <c r="E549" s="395" t="s">
        <v>341</v>
      </c>
      <c r="F549" s="792" t="s">
        <v>620</v>
      </c>
      <c r="G549" s="396" t="s">
        <v>619</v>
      </c>
      <c r="H549" s="361"/>
      <c r="I549" s="361"/>
      <c r="J549" s="361"/>
      <c r="K549" s="361"/>
      <c r="L549" s="361"/>
      <c r="M549" s="362"/>
    </row>
    <row r="550" spans="1:13" s="363" customFormat="1" ht="15">
      <c r="A550" s="371"/>
      <c r="B550" s="371"/>
      <c r="C550" s="477"/>
      <c r="D550" s="477"/>
      <c r="E550" s="478"/>
      <c r="F550" s="793"/>
      <c r="G550" s="479"/>
      <c r="H550" s="361"/>
      <c r="I550" s="361"/>
      <c r="J550" s="361"/>
      <c r="K550" s="361"/>
      <c r="L550" s="361"/>
      <c r="M550" s="362"/>
    </row>
    <row r="551" spans="1:13" s="363" customFormat="1" ht="15">
      <c r="A551" s="372" t="s">
        <v>171</v>
      </c>
      <c r="B551" s="685" t="s">
        <v>140</v>
      </c>
      <c r="C551" s="686"/>
      <c r="D551" s="686"/>
      <c r="E551" s="686"/>
      <c r="F551" s="686"/>
      <c r="G551" s="687"/>
      <c r="H551" s="361"/>
      <c r="I551" s="361"/>
      <c r="J551" s="361"/>
      <c r="K551" s="361"/>
      <c r="L551" s="361"/>
      <c r="M551" s="362"/>
    </row>
    <row r="552" spans="1:13" s="363" customFormat="1" ht="38.25">
      <c r="A552" s="372" t="s">
        <v>244</v>
      </c>
      <c r="B552" s="484" t="s">
        <v>1282</v>
      </c>
      <c r="C552" s="485"/>
      <c r="D552" s="485"/>
      <c r="E552" s="486"/>
      <c r="F552" s="809"/>
      <c r="G552" s="487"/>
      <c r="H552" s="361"/>
      <c r="I552" s="361"/>
      <c r="J552" s="361"/>
      <c r="K552" s="361"/>
      <c r="L552" s="361"/>
      <c r="M552" s="362"/>
    </row>
    <row r="553" spans="1:13" s="363" customFormat="1" ht="15">
      <c r="A553" s="306" t="s">
        <v>447</v>
      </c>
      <c r="B553" s="306" t="s">
        <v>446</v>
      </c>
      <c r="C553" s="355" t="s">
        <v>344</v>
      </c>
      <c r="D553" s="306" t="s">
        <v>345</v>
      </c>
      <c r="E553" s="302">
        <v>0.5</v>
      </c>
      <c r="F553" s="789">
        <v>13.12124112</v>
      </c>
      <c r="G553" s="406">
        <f>TRUNC(E553*F553,2)</f>
        <v>6.56</v>
      </c>
      <c r="H553" s="361"/>
      <c r="I553" s="361"/>
      <c r="J553" s="361"/>
      <c r="K553" s="361"/>
      <c r="L553" s="361"/>
      <c r="M553" s="362"/>
    </row>
    <row r="554" spans="1:13" s="363" customFormat="1" ht="15">
      <c r="A554" s="306" t="s">
        <v>445</v>
      </c>
      <c r="B554" s="306" t="s">
        <v>444</v>
      </c>
      <c r="C554" s="355" t="s">
        <v>344</v>
      </c>
      <c r="D554" s="306" t="s">
        <v>345</v>
      </c>
      <c r="E554" s="302">
        <v>0.5</v>
      </c>
      <c r="F554" s="789">
        <v>16.715995344</v>
      </c>
      <c r="G554" s="406">
        <f>TRUNC(E554*F554,2)</f>
        <v>8.35</v>
      </c>
      <c r="H554" s="361"/>
      <c r="I554" s="361"/>
      <c r="J554" s="361"/>
      <c r="K554" s="361"/>
      <c r="L554" s="361"/>
      <c r="M554" s="362"/>
    </row>
    <row r="555" spans="1:13" s="363" customFormat="1" ht="15">
      <c r="A555" s="681" t="s">
        <v>617</v>
      </c>
      <c r="B555" s="682"/>
      <c r="C555" s="682"/>
      <c r="D555" s="682"/>
      <c r="E555" s="682"/>
      <c r="F555" s="682"/>
      <c r="G555" s="398">
        <f>TRUNC(SUM(G553:G554),2)</f>
        <v>14.91</v>
      </c>
      <c r="H555" s="361"/>
      <c r="I555" s="361"/>
      <c r="J555" s="361"/>
      <c r="K555" s="361"/>
      <c r="L555" s="361"/>
      <c r="M555" s="362"/>
    </row>
    <row r="556" spans="1:13" s="363" customFormat="1" ht="15">
      <c r="A556" s="681" t="s">
        <v>618</v>
      </c>
      <c r="B556" s="682"/>
      <c r="C556" s="682"/>
      <c r="D556" s="682"/>
      <c r="E556" s="682"/>
      <c r="F556" s="682"/>
      <c r="G556" s="398">
        <v>0</v>
      </c>
      <c r="H556" s="361"/>
      <c r="I556" s="361"/>
      <c r="J556" s="361"/>
      <c r="K556" s="361"/>
      <c r="L556" s="361"/>
      <c r="M556" s="362"/>
    </row>
    <row r="557" spans="1:13" s="363" customFormat="1" ht="15">
      <c r="A557" s="446" t="s">
        <v>668</v>
      </c>
      <c r="B557" s="488"/>
      <c r="C557" s="488"/>
      <c r="D557" s="488"/>
      <c r="E557" s="488"/>
      <c r="F557" s="794" t="s">
        <v>621</v>
      </c>
      <c r="G557" s="398">
        <f>TRUNC(SUM(G555:G556),2)</f>
        <v>14.91</v>
      </c>
      <c r="H557" s="361"/>
      <c r="I557" s="361"/>
      <c r="J557" s="361"/>
      <c r="K557" s="361"/>
      <c r="L557" s="361"/>
      <c r="M557" s="362"/>
    </row>
    <row r="558" spans="1:13" s="363" customFormat="1" ht="15">
      <c r="A558" s="436"/>
      <c r="B558" s="436"/>
      <c r="C558" s="436"/>
      <c r="D558" s="436"/>
      <c r="E558" s="436"/>
      <c r="F558" s="800"/>
      <c r="G558" s="437"/>
      <c r="H558" s="361"/>
      <c r="I558" s="361"/>
      <c r="J558" s="361"/>
      <c r="K558" s="361"/>
      <c r="L558" s="361"/>
      <c r="M558" s="362"/>
    </row>
    <row r="559" spans="1:13" s="363" customFormat="1" ht="15">
      <c r="A559" s="436"/>
      <c r="B559" s="436"/>
      <c r="C559" s="436"/>
      <c r="D559" s="436"/>
      <c r="E559" s="436"/>
      <c r="F559" s="800"/>
      <c r="G559" s="437"/>
      <c r="H559" s="361"/>
      <c r="I559" s="361"/>
      <c r="J559" s="361"/>
      <c r="K559" s="361"/>
      <c r="L559" s="361"/>
      <c r="M559" s="362"/>
    </row>
    <row r="560" spans="1:13" s="363" customFormat="1" ht="25.5">
      <c r="A560" s="580" t="s">
        <v>337</v>
      </c>
      <c r="B560" s="581" t="s">
        <v>338</v>
      </c>
      <c r="C560" s="582" t="s">
        <v>339</v>
      </c>
      <c r="D560" s="582" t="s">
        <v>340</v>
      </c>
      <c r="E560" s="583" t="s">
        <v>341</v>
      </c>
      <c r="F560" s="810" t="s">
        <v>620</v>
      </c>
      <c r="G560" s="584" t="s">
        <v>619</v>
      </c>
      <c r="H560" s="361"/>
      <c r="I560" s="361"/>
      <c r="J560" s="361"/>
      <c r="K560" s="361"/>
      <c r="L560" s="361"/>
      <c r="M560" s="362"/>
    </row>
    <row r="561" spans="1:13" s="363" customFormat="1" ht="15">
      <c r="A561" s="371"/>
      <c r="B561" s="371"/>
      <c r="C561" s="477"/>
      <c r="D561" s="477"/>
      <c r="E561" s="478"/>
      <c r="F561" s="793"/>
      <c r="G561" s="479"/>
      <c r="H561" s="361"/>
      <c r="I561" s="361"/>
      <c r="J561" s="361"/>
      <c r="K561" s="361"/>
      <c r="L561" s="361"/>
      <c r="M561" s="362"/>
    </row>
    <row r="562" spans="1:13" s="363" customFormat="1" ht="15">
      <c r="A562" s="372" t="s">
        <v>172</v>
      </c>
      <c r="B562" s="685" t="s">
        <v>1122</v>
      </c>
      <c r="C562" s="686"/>
      <c r="D562" s="686"/>
      <c r="E562" s="686"/>
      <c r="F562" s="686"/>
      <c r="G562" s="687"/>
      <c r="H562" s="361"/>
      <c r="I562" s="361"/>
      <c r="J562" s="361"/>
      <c r="K562" s="361"/>
      <c r="L562" s="361"/>
      <c r="M562" s="362"/>
    </row>
    <row r="563" spans="1:13" s="363" customFormat="1" ht="25.5">
      <c r="A563" s="372" t="s">
        <v>295</v>
      </c>
      <c r="B563" s="484" t="s">
        <v>1123</v>
      </c>
      <c r="C563" s="485"/>
      <c r="D563" s="485"/>
      <c r="E563" s="486"/>
      <c r="F563" s="809"/>
      <c r="G563" s="487"/>
      <c r="H563" s="361"/>
      <c r="I563" s="361"/>
      <c r="J563" s="361"/>
      <c r="K563" s="361"/>
      <c r="L563" s="361"/>
      <c r="M563" s="362"/>
    </row>
    <row r="564" spans="1:13" s="363" customFormat="1" ht="15">
      <c r="A564" s="306" t="s">
        <v>447</v>
      </c>
      <c r="B564" s="306" t="s">
        <v>446</v>
      </c>
      <c r="C564" s="355" t="s">
        <v>344</v>
      </c>
      <c r="D564" s="306" t="s">
        <v>345</v>
      </c>
      <c r="E564" s="302">
        <v>0.3</v>
      </c>
      <c r="F564" s="789">
        <v>13.12124112</v>
      </c>
      <c r="G564" s="280">
        <f>ROUND(E564*F564,2)</f>
        <v>3.94</v>
      </c>
      <c r="H564" s="361"/>
      <c r="I564" s="361"/>
      <c r="J564" s="361"/>
      <c r="K564" s="361"/>
      <c r="L564" s="361"/>
      <c r="M564" s="362"/>
    </row>
    <row r="565" spans="1:13" s="363" customFormat="1" ht="15">
      <c r="A565" s="306" t="s">
        <v>445</v>
      </c>
      <c r="B565" s="306" t="s">
        <v>444</v>
      </c>
      <c r="C565" s="355" t="s">
        <v>344</v>
      </c>
      <c r="D565" s="306" t="s">
        <v>345</v>
      </c>
      <c r="E565" s="302">
        <v>0.3</v>
      </c>
      <c r="F565" s="789">
        <v>16.715995344</v>
      </c>
      <c r="G565" s="280">
        <f>ROUND(E565*F565,2)</f>
        <v>5.01</v>
      </c>
      <c r="H565" s="361"/>
      <c r="I565" s="361"/>
      <c r="J565" s="361"/>
      <c r="K565" s="361"/>
      <c r="L565" s="361"/>
      <c r="M565" s="362"/>
    </row>
    <row r="566" spans="1:13" s="363" customFormat="1" ht="25.5">
      <c r="A566" s="306" t="s">
        <v>1124</v>
      </c>
      <c r="B566" s="370" t="s">
        <v>1125</v>
      </c>
      <c r="C566" s="355" t="s">
        <v>349</v>
      </c>
      <c r="D566" s="306" t="s">
        <v>317</v>
      </c>
      <c r="E566" s="302">
        <v>1</v>
      </c>
      <c r="F566" s="789">
        <v>10.25717008</v>
      </c>
      <c r="G566" s="280">
        <f>ROUND(E566*F566,2)</f>
        <v>10.26</v>
      </c>
      <c r="H566" s="361"/>
      <c r="I566" s="361"/>
      <c r="J566" s="361"/>
      <c r="K566" s="361"/>
      <c r="L566" s="361"/>
      <c r="M566" s="362"/>
    </row>
    <row r="567" spans="1:13" s="363" customFormat="1" ht="15">
      <c r="A567" s="681" t="s">
        <v>617</v>
      </c>
      <c r="B567" s="682"/>
      <c r="C567" s="682"/>
      <c r="D567" s="682"/>
      <c r="E567" s="682"/>
      <c r="F567" s="682"/>
      <c r="G567" s="398">
        <f>SUM(G564:G565)</f>
        <v>8.95</v>
      </c>
      <c r="H567" s="361"/>
      <c r="I567" s="361"/>
      <c r="J567" s="361"/>
      <c r="K567" s="361"/>
      <c r="L567" s="361"/>
      <c r="M567" s="362"/>
    </row>
    <row r="568" spans="1:13" s="363" customFormat="1" ht="15">
      <c r="A568" s="681" t="s">
        <v>618</v>
      </c>
      <c r="B568" s="682"/>
      <c r="C568" s="682"/>
      <c r="D568" s="682"/>
      <c r="E568" s="682"/>
      <c r="F568" s="682"/>
      <c r="G568" s="398">
        <f>SUM(G566:G566)</f>
        <v>10.26</v>
      </c>
      <c r="H568" s="361"/>
      <c r="I568" s="361"/>
      <c r="J568" s="361"/>
      <c r="K568" s="361"/>
      <c r="L568" s="361"/>
      <c r="M568" s="362"/>
    </row>
    <row r="569" spans="1:13" s="363" customFormat="1" ht="15">
      <c r="A569" s="552" t="s">
        <v>1126</v>
      </c>
      <c r="B569" s="553"/>
      <c r="C569" s="553"/>
      <c r="D569" s="553"/>
      <c r="E569" s="553"/>
      <c r="F569" s="794" t="s">
        <v>621</v>
      </c>
      <c r="G569" s="398">
        <f>G567+G568</f>
        <v>19.21</v>
      </c>
      <c r="H569" s="361"/>
      <c r="I569" s="361"/>
      <c r="J569" s="361"/>
      <c r="K569" s="361"/>
      <c r="L569" s="361"/>
      <c r="M569" s="362"/>
    </row>
    <row r="570" spans="1:13" s="363" customFormat="1" ht="15">
      <c r="A570" s="436"/>
      <c r="B570" s="436"/>
      <c r="C570" s="436"/>
      <c r="D570" s="436"/>
      <c r="E570" s="436"/>
      <c r="F570" s="800"/>
      <c r="G570" s="437"/>
      <c r="H570" s="361"/>
      <c r="I570" s="361"/>
      <c r="J570" s="361"/>
      <c r="K570" s="361"/>
      <c r="L570" s="361"/>
      <c r="M570" s="362"/>
    </row>
    <row r="571" spans="1:13" s="363" customFormat="1" ht="15">
      <c r="A571" s="436"/>
      <c r="B571" s="436"/>
      <c r="C571" s="436"/>
      <c r="D571" s="436"/>
      <c r="E571" s="436"/>
      <c r="F571" s="800"/>
      <c r="G571" s="437"/>
      <c r="H571" s="361"/>
      <c r="I571" s="361"/>
      <c r="J571" s="361"/>
      <c r="K571" s="361"/>
      <c r="L571" s="361"/>
      <c r="M571" s="362"/>
    </row>
    <row r="572" spans="1:13" s="363" customFormat="1" ht="25.5">
      <c r="A572" s="392" t="s">
        <v>337</v>
      </c>
      <c r="B572" s="393" t="s">
        <v>338</v>
      </c>
      <c r="C572" s="394" t="s">
        <v>339</v>
      </c>
      <c r="D572" s="394" t="s">
        <v>340</v>
      </c>
      <c r="E572" s="395" t="s">
        <v>341</v>
      </c>
      <c r="F572" s="792" t="s">
        <v>620</v>
      </c>
      <c r="G572" s="396" t="s">
        <v>619</v>
      </c>
      <c r="H572" s="361"/>
      <c r="I572" s="361"/>
      <c r="J572" s="361"/>
      <c r="K572" s="361"/>
      <c r="L572" s="361"/>
      <c r="M572" s="362"/>
    </row>
    <row r="573" spans="1:13" s="363" customFormat="1" ht="3.75" customHeight="1">
      <c r="A573" s="371"/>
      <c r="B573" s="371"/>
      <c r="C573" s="477"/>
      <c r="D573" s="477"/>
      <c r="E573" s="478"/>
      <c r="F573" s="793"/>
      <c r="G573" s="479"/>
      <c r="H573" s="361"/>
      <c r="I573" s="361"/>
      <c r="J573" s="361"/>
      <c r="K573" s="361"/>
      <c r="L573" s="361"/>
      <c r="M573" s="362"/>
    </row>
    <row r="574" spans="1:13" s="363" customFormat="1" ht="15">
      <c r="A574" s="372" t="s">
        <v>175</v>
      </c>
      <c r="B574" s="685" t="s">
        <v>196</v>
      </c>
      <c r="C574" s="686"/>
      <c r="D574" s="686"/>
      <c r="E574" s="686"/>
      <c r="F574" s="686"/>
      <c r="G574" s="687"/>
      <c r="H574" s="361"/>
      <c r="I574" s="361"/>
      <c r="J574" s="361"/>
      <c r="K574" s="361"/>
      <c r="L574" s="361"/>
      <c r="M574" s="362"/>
    </row>
    <row r="575" spans="1:13" s="363" customFormat="1" ht="72" customHeight="1">
      <c r="A575" s="372" t="s">
        <v>859</v>
      </c>
      <c r="B575" s="484" t="s">
        <v>822</v>
      </c>
      <c r="C575" s="485"/>
      <c r="D575" s="485"/>
      <c r="E575" s="486"/>
      <c r="F575" s="809"/>
      <c r="G575" s="487"/>
      <c r="H575" s="361"/>
      <c r="I575" s="361"/>
      <c r="J575" s="361"/>
      <c r="K575" s="361"/>
      <c r="L575" s="361"/>
      <c r="M575" s="362"/>
    </row>
    <row r="576" spans="1:13" s="363" customFormat="1" ht="15">
      <c r="A576" s="306" t="s">
        <v>447</v>
      </c>
      <c r="B576" s="306" t="s">
        <v>446</v>
      </c>
      <c r="C576" s="355" t="s">
        <v>344</v>
      </c>
      <c r="D576" s="306" t="s">
        <v>345</v>
      </c>
      <c r="E576" s="302">
        <v>0.25</v>
      </c>
      <c r="F576" s="789">
        <v>13.12124112</v>
      </c>
      <c r="G576" s="406">
        <f>TRUNC(E576*F576,2)</f>
        <v>3.28</v>
      </c>
      <c r="H576" s="361"/>
      <c r="I576" s="361"/>
      <c r="J576" s="361"/>
      <c r="K576" s="361"/>
      <c r="L576" s="361"/>
      <c r="M576" s="362"/>
    </row>
    <row r="577" spans="1:13" s="363" customFormat="1" ht="15">
      <c r="A577" s="306" t="s">
        <v>445</v>
      </c>
      <c r="B577" s="306" t="s">
        <v>444</v>
      </c>
      <c r="C577" s="355" t="s">
        <v>344</v>
      </c>
      <c r="D577" s="306" t="s">
        <v>345</v>
      </c>
      <c r="E577" s="302">
        <v>0.25</v>
      </c>
      <c r="F577" s="789">
        <v>16.70995664</v>
      </c>
      <c r="G577" s="406">
        <f>TRUNC(E577*F577,2)</f>
        <v>4.17</v>
      </c>
      <c r="H577" s="361"/>
      <c r="I577" s="361"/>
      <c r="J577" s="361"/>
      <c r="K577" s="361"/>
      <c r="L577" s="361"/>
      <c r="M577" s="362"/>
    </row>
    <row r="578" spans="1:13" s="493" customFormat="1" ht="38.25">
      <c r="A578" s="489" t="s">
        <v>860</v>
      </c>
      <c r="B578" s="490" t="s">
        <v>861</v>
      </c>
      <c r="C578" s="491" t="s">
        <v>334</v>
      </c>
      <c r="D578" s="489" t="s">
        <v>335</v>
      </c>
      <c r="E578" s="492">
        <v>1</v>
      </c>
      <c r="F578" s="789">
        <v>6.99626992</v>
      </c>
      <c r="G578" s="406">
        <f>TRUNC(E578*F578,2)</f>
        <v>6.99</v>
      </c>
      <c r="H578" s="364"/>
      <c r="I578" s="364"/>
      <c r="J578" s="364"/>
      <c r="K578" s="364"/>
      <c r="L578" s="364"/>
      <c r="M578" s="365"/>
    </row>
    <row r="579" spans="1:13" s="363" customFormat="1" ht="15">
      <c r="A579" s="681" t="s">
        <v>617</v>
      </c>
      <c r="B579" s="682"/>
      <c r="C579" s="682"/>
      <c r="D579" s="682"/>
      <c r="E579" s="682"/>
      <c r="F579" s="682"/>
      <c r="G579" s="398">
        <f>TRUNC(SUM(G576:G577),2)</f>
        <v>7.45</v>
      </c>
      <c r="H579" s="361"/>
      <c r="I579" s="361"/>
      <c r="J579" s="361"/>
      <c r="K579" s="361"/>
      <c r="L579" s="361"/>
      <c r="M579" s="362"/>
    </row>
    <row r="580" spans="1:13" s="363" customFormat="1" ht="15">
      <c r="A580" s="681" t="s">
        <v>618</v>
      </c>
      <c r="B580" s="682"/>
      <c r="C580" s="682"/>
      <c r="D580" s="682"/>
      <c r="E580" s="682"/>
      <c r="F580" s="682"/>
      <c r="G580" s="398">
        <f>TRUNC(SUM(G578),2)</f>
        <v>6.99</v>
      </c>
      <c r="H580" s="361"/>
      <c r="I580" s="361"/>
      <c r="J580" s="361"/>
      <c r="K580" s="361"/>
      <c r="L580" s="361"/>
      <c r="M580" s="362"/>
    </row>
    <row r="581" spans="1:13" s="363" customFormat="1" ht="15">
      <c r="A581" s="446" t="s">
        <v>862</v>
      </c>
      <c r="B581" s="488"/>
      <c r="C581" s="488"/>
      <c r="D581" s="488"/>
      <c r="E581" s="488"/>
      <c r="F581" s="794" t="s">
        <v>621</v>
      </c>
      <c r="G581" s="398">
        <f>TRUNC(SUM(G579:G580),2)</f>
        <v>14.44</v>
      </c>
      <c r="H581" s="361"/>
      <c r="I581" s="361"/>
      <c r="J581" s="361"/>
      <c r="K581" s="361"/>
      <c r="L581" s="361"/>
      <c r="M581" s="362"/>
    </row>
    <row r="582" spans="1:13" s="363" customFormat="1" ht="15">
      <c r="A582" s="439"/>
      <c r="B582" s="439"/>
      <c r="C582" s="439"/>
      <c r="D582" s="439"/>
      <c r="E582" s="439"/>
      <c r="F582" s="803"/>
      <c r="G582" s="439"/>
      <c r="H582" s="361"/>
      <c r="I582" s="361"/>
      <c r="J582" s="361"/>
      <c r="K582" s="361"/>
      <c r="L582" s="361"/>
      <c r="M582" s="362"/>
    </row>
    <row r="583" spans="1:13" s="363" customFormat="1" ht="15">
      <c r="A583" s="439"/>
      <c r="B583" s="439"/>
      <c r="C583" s="439"/>
      <c r="D583" s="439"/>
      <c r="E583" s="439"/>
      <c r="F583" s="803"/>
      <c r="G583" s="439"/>
      <c r="H583" s="361"/>
      <c r="I583" s="361"/>
      <c r="J583" s="361"/>
      <c r="K583" s="361"/>
      <c r="L583" s="361"/>
      <c r="M583" s="362"/>
    </row>
    <row r="584" spans="1:13" s="363" customFormat="1" ht="25.5">
      <c r="A584" s="392" t="s">
        <v>337</v>
      </c>
      <c r="B584" s="393" t="s">
        <v>338</v>
      </c>
      <c r="C584" s="394" t="s">
        <v>339</v>
      </c>
      <c r="D584" s="394" t="s">
        <v>340</v>
      </c>
      <c r="E584" s="395" t="s">
        <v>341</v>
      </c>
      <c r="F584" s="792" t="s">
        <v>620</v>
      </c>
      <c r="G584" s="396" t="s">
        <v>619</v>
      </c>
      <c r="H584" s="361"/>
      <c r="I584" s="361"/>
      <c r="J584" s="361"/>
      <c r="K584" s="361"/>
      <c r="L584" s="361"/>
      <c r="M584" s="362"/>
    </row>
    <row r="585" spans="1:13" s="363" customFormat="1" ht="3" customHeight="1">
      <c r="A585" s="371"/>
      <c r="B585" s="371"/>
      <c r="C585" s="477"/>
      <c r="D585" s="477"/>
      <c r="E585" s="478"/>
      <c r="F585" s="793"/>
      <c r="G585" s="479"/>
      <c r="H585" s="361"/>
      <c r="I585" s="361"/>
      <c r="J585" s="361"/>
      <c r="K585" s="361"/>
      <c r="L585" s="361"/>
      <c r="M585" s="362"/>
    </row>
    <row r="586" spans="1:13" s="363" customFormat="1" ht="15">
      <c r="A586" s="372" t="s">
        <v>175</v>
      </c>
      <c r="B586" s="685" t="s">
        <v>196</v>
      </c>
      <c r="C586" s="686"/>
      <c r="D586" s="686"/>
      <c r="E586" s="686"/>
      <c r="F586" s="686"/>
      <c r="G586" s="687"/>
      <c r="H586" s="361"/>
      <c r="I586" s="361"/>
      <c r="J586" s="361"/>
      <c r="K586" s="361"/>
      <c r="L586" s="361"/>
      <c r="M586" s="362"/>
    </row>
    <row r="587" spans="1:13" s="363" customFormat="1" ht="38.25">
      <c r="A587" s="372" t="s">
        <v>863</v>
      </c>
      <c r="B587" s="484" t="s">
        <v>823</v>
      </c>
      <c r="C587" s="485"/>
      <c r="D587" s="485"/>
      <c r="E587" s="486"/>
      <c r="F587" s="809"/>
      <c r="G587" s="487"/>
      <c r="H587" s="361"/>
      <c r="I587" s="361"/>
      <c r="J587" s="361"/>
      <c r="K587" s="361"/>
      <c r="L587" s="361"/>
      <c r="M587" s="362"/>
    </row>
    <row r="588" spans="1:13" s="363" customFormat="1" ht="15">
      <c r="A588" s="306" t="s">
        <v>447</v>
      </c>
      <c r="B588" s="306" t="s">
        <v>446</v>
      </c>
      <c r="C588" s="355" t="s">
        <v>344</v>
      </c>
      <c r="D588" s="306" t="s">
        <v>345</v>
      </c>
      <c r="E588" s="302">
        <v>0.3</v>
      </c>
      <c r="F588" s="789">
        <v>13.12124112</v>
      </c>
      <c r="G588" s="406">
        <f>TRUNC(E588*F588,2)</f>
        <v>3.93</v>
      </c>
      <c r="H588" s="361"/>
      <c r="I588" s="361"/>
      <c r="J588" s="361"/>
      <c r="K588" s="361"/>
      <c r="L588" s="361"/>
      <c r="M588" s="362"/>
    </row>
    <row r="589" spans="1:13" s="363" customFormat="1" ht="15">
      <c r="A589" s="306" t="s">
        <v>445</v>
      </c>
      <c r="B589" s="306" t="s">
        <v>444</v>
      </c>
      <c r="C589" s="355" t="s">
        <v>344</v>
      </c>
      <c r="D589" s="306" t="s">
        <v>345</v>
      </c>
      <c r="E589" s="302">
        <v>0.3</v>
      </c>
      <c r="F589" s="789">
        <v>16.70995664</v>
      </c>
      <c r="G589" s="406">
        <f>TRUNC(E589*F589,2)</f>
        <v>5.01</v>
      </c>
      <c r="H589" s="361"/>
      <c r="I589" s="361"/>
      <c r="J589" s="361"/>
      <c r="K589" s="361"/>
      <c r="L589" s="361"/>
      <c r="M589" s="362"/>
    </row>
    <row r="590" spans="1:13" s="363" customFormat="1" ht="25.5">
      <c r="A590" s="489" t="s">
        <v>871</v>
      </c>
      <c r="B590" s="490" t="s">
        <v>870</v>
      </c>
      <c r="C590" s="491" t="s">
        <v>334</v>
      </c>
      <c r="D590" s="489" t="s">
        <v>335</v>
      </c>
      <c r="E590" s="492">
        <v>1</v>
      </c>
      <c r="F590" s="789">
        <v>3.1142459199999997</v>
      </c>
      <c r="G590" s="406">
        <f>TRUNC(E590*F590,2)</f>
        <v>3.11</v>
      </c>
      <c r="H590" s="361"/>
      <c r="I590" s="361"/>
      <c r="J590" s="361"/>
      <c r="K590" s="361"/>
      <c r="L590" s="361"/>
      <c r="M590" s="362"/>
    </row>
    <row r="591" spans="1:13" s="363" customFormat="1" ht="15">
      <c r="A591" s="681" t="s">
        <v>617</v>
      </c>
      <c r="B591" s="682"/>
      <c r="C591" s="682"/>
      <c r="D591" s="682"/>
      <c r="E591" s="682"/>
      <c r="F591" s="682"/>
      <c r="G591" s="398">
        <f>TRUNC(SUM(G588:G589),2)</f>
        <v>8.94</v>
      </c>
      <c r="H591" s="361"/>
      <c r="I591" s="361"/>
      <c r="J591" s="361"/>
      <c r="K591" s="361"/>
      <c r="L591" s="361"/>
      <c r="M591" s="362"/>
    </row>
    <row r="592" spans="1:13" s="363" customFormat="1" ht="15">
      <c r="A592" s="681" t="s">
        <v>618</v>
      </c>
      <c r="B592" s="682"/>
      <c r="C592" s="682"/>
      <c r="D592" s="682"/>
      <c r="E592" s="682"/>
      <c r="F592" s="682"/>
      <c r="G592" s="398">
        <f>TRUNC(SUM(G590),2)</f>
        <v>3.11</v>
      </c>
      <c r="H592" s="361"/>
      <c r="I592" s="361"/>
      <c r="J592" s="361"/>
      <c r="K592" s="361"/>
      <c r="L592" s="361"/>
      <c r="M592" s="362"/>
    </row>
    <row r="593" spans="1:13" s="363" customFormat="1" ht="15">
      <c r="A593" s="446" t="s">
        <v>872</v>
      </c>
      <c r="B593" s="488"/>
      <c r="C593" s="488"/>
      <c r="D593" s="488"/>
      <c r="E593" s="488"/>
      <c r="F593" s="794" t="s">
        <v>621</v>
      </c>
      <c r="G593" s="398">
        <f>TRUNC(SUM(G591:G592),2)</f>
        <v>12.05</v>
      </c>
      <c r="H593" s="361"/>
      <c r="I593" s="361"/>
      <c r="J593" s="361"/>
      <c r="K593" s="361"/>
      <c r="L593" s="361"/>
      <c r="M593" s="362"/>
    </row>
    <row r="594" spans="1:13" s="363" customFormat="1" ht="15">
      <c r="A594" s="439"/>
      <c r="B594" s="439"/>
      <c r="C594" s="439"/>
      <c r="D594" s="439"/>
      <c r="E594" s="439"/>
      <c r="F594" s="803"/>
      <c r="G594" s="439"/>
      <c r="H594" s="361"/>
      <c r="I594" s="361"/>
      <c r="J594" s="361"/>
      <c r="K594" s="361"/>
      <c r="L594" s="361"/>
      <c r="M594" s="362"/>
    </row>
    <row r="595" spans="1:13" s="363" customFormat="1" ht="15">
      <c r="A595" s="439"/>
      <c r="B595" s="439"/>
      <c r="C595" s="439"/>
      <c r="D595" s="439"/>
      <c r="E595" s="439"/>
      <c r="F595" s="803"/>
      <c r="G595" s="439"/>
      <c r="H595" s="361"/>
      <c r="I595" s="361"/>
      <c r="J595" s="361"/>
      <c r="K595" s="361"/>
      <c r="L595" s="361"/>
      <c r="M595" s="362"/>
    </row>
    <row r="596" spans="1:13" s="363" customFormat="1" ht="25.5">
      <c r="A596" s="392" t="s">
        <v>337</v>
      </c>
      <c r="B596" s="393" t="s">
        <v>338</v>
      </c>
      <c r="C596" s="394" t="s">
        <v>339</v>
      </c>
      <c r="D596" s="394" t="s">
        <v>340</v>
      </c>
      <c r="E596" s="395" t="s">
        <v>341</v>
      </c>
      <c r="F596" s="792" t="s">
        <v>620</v>
      </c>
      <c r="G596" s="396" t="s">
        <v>619</v>
      </c>
      <c r="H596" s="361"/>
      <c r="I596" s="361"/>
      <c r="J596" s="361"/>
      <c r="K596" s="361"/>
      <c r="L596" s="361"/>
      <c r="M596" s="362"/>
    </row>
    <row r="597" spans="1:13" s="363" customFormat="1" ht="3" customHeight="1">
      <c r="A597" s="371"/>
      <c r="B597" s="371"/>
      <c r="C597" s="477"/>
      <c r="D597" s="477"/>
      <c r="E597" s="478"/>
      <c r="F597" s="793"/>
      <c r="G597" s="479"/>
      <c r="H597" s="361"/>
      <c r="I597" s="361"/>
      <c r="J597" s="361"/>
      <c r="K597" s="361"/>
      <c r="L597" s="361"/>
      <c r="M597" s="362"/>
    </row>
    <row r="598" spans="1:13" s="363" customFormat="1" ht="15">
      <c r="A598" s="372" t="s">
        <v>175</v>
      </c>
      <c r="B598" s="685" t="s">
        <v>196</v>
      </c>
      <c r="C598" s="686"/>
      <c r="D598" s="686"/>
      <c r="E598" s="686"/>
      <c r="F598" s="686"/>
      <c r="G598" s="687"/>
      <c r="H598" s="361"/>
      <c r="I598" s="361"/>
      <c r="J598" s="361"/>
      <c r="K598" s="361"/>
      <c r="L598" s="361"/>
      <c r="M598" s="362"/>
    </row>
    <row r="599" spans="1:13" s="363" customFormat="1" ht="38.25">
      <c r="A599" s="372" t="s">
        <v>864</v>
      </c>
      <c r="B599" s="484" t="s">
        <v>824</v>
      </c>
      <c r="C599" s="485"/>
      <c r="D599" s="485"/>
      <c r="E599" s="486"/>
      <c r="F599" s="809"/>
      <c r="G599" s="487"/>
      <c r="H599" s="361"/>
      <c r="I599" s="361"/>
      <c r="J599" s="361"/>
      <c r="K599" s="361"/>
      <c r="L599" s="361"/>
      <c r="M599" s="362"/>
    </row>
    <row r="600" spans="1:13" s="363" customFormat="1" ht="15">
      <c r="A600" s="306" t="s">
        <v>447</v>
      </c>
      <c r="B600" s="306" t="s">
        <v>446</v>
      </c>
      <c r="C600" s="355" t="s">
        <v>344</v>
      </c>
      <c r="D600" s="306" t="s">
        <v>345</v>
      </c>
      <c r="E600" s="302">
        <v>0.3</v>
      </c>
      <c r="F600" s="789">
        <v>13.12124112</v>
      </c>
      <c r="G600" s="406">
        <f>TRUNC(E600*F600,2)</f>
        <v>3.93</v>
      </c>
      <c r="H600" s="361"/>
      <c r="I600" s="361"/>
      <c r="J600" s="361"/>
      <c r="K600" s="361"/>
      <c r="L600" s="361"/>
      <c r="M600" s="362"/>
    </row>
    <row r="601" spans="1:13" s="363" customFormat="1" ht="15">
      <c r="A601" s="306" t="s">
        <v>445</v>
      </c>
      <c r="B601" s="306" t="s">
        <v>444</v>
      </c>
      <c r="C601" s="355" t="s">
        <v>344</v>
      </c>
      <c r="D601" s="306" t="s">
        <v>345</v>
      </c>
      <c r="E601" s="302">
        <v>0.3</v>
      </c>
      <c r="F601" s="789">
        <v>16.70995664</v>
      </c>
      <c r="G601" s="406">
        <f>TRUNC(E601*F601,2)</f>
        <v>5.01</v>
      </c>
      <c r="H601" s="361"/>
      <c r="I601" s="361"/>
      <c r="J601" s="361"/>
      <c r="K601" s="361"/>
      <c r="L601" s="361"/>
      <c r="M601" s="362"/>
    </row>
    <row r="602" spans="1:13" s="363" customFormat="1" ht="38.25">
      <c r="A602" s="489" t="s">
        <v>873</v>
      </c>
      <c r="B602" s="490" t="s">
        <v>874</v>
      </c>
      <c r="C602" s="491" t="s">
        <v>334</v>
      </c>
      <c r="D602" s="489" t="s">
        <v>335</v>
      </c>
      <c r="E602" s="492">
        <v>1</v>
      </c>
      <c r="F602" s="789">
        <v>1.53555616</v>
      </c>
      <c r="G602" s="406">
        <f>TRUNC(E602*F602,2)</f>
        <v>1.53</v>
      </c>
      <c r="H602" s="361"/>
      <c r="I602" s="361"/>
      <c r="J602" s="361"/>
      <c r="K602" s="361"/>
      <c r="L602" s="361"/>
      <c r="M602" s="362"/>
    </row>
    <row r="603" spans="1:13" s="363" customFormat="1" ht="15">
      <c r="A603" s="681" t="s">
        <v>617</v>
      </c>
      <c r="B603" s="682"/>
      <c r="C603" s="682"/>
      <c r="D603" s="682"/>
      <c r="E603" s="682"/>
      <c r="F603" s="682"/>
      <c r="G603" s="398">
        <f>TRUNC(SUM(G600:G601),2)</f>
        <v>8.94</v>
      </c>
      <c r="H603" s="361"/>
      <c r="I603" s="361"/>
      <c r="J603" s="361"/>
      <c r="K603" s="361"/>
      <c r="L603" s="361"/>
      <c r="M603" s="362"/>
    </row>
    <row r="604" spans="1:13" s="363" customFormat="1" ht="15">
      <c r="A604" s="681" t="s">
        <v>618</v>
      </c>
      <c r="B604" s="682"/>
      <c r="C604" s="682"/>
      <c r="D604" s="682"/>
      <c r="E604" s="682"/>
      <c r="F604" s="682"/>
      <c r="G604" s="398">
        <f>TRUNC(SUM(G602),2)</f>
        <v>1.53</v>
      </c>
      <c r="H604" s="361"/>
      <c r="I604" s="361"/>
      <c r="J604" s="361"/>
      <c r="K604" s="361"/>
      <c r="L604" s="361"/>
      <c r="M604" s="362"/>
    </row>
    <row r="605" spans="1:13" s="363" customFormat="1" ht="15">
      <c r="A605" s="446" t="s">
        <v>872</v>
      </c>
      <c r="B605" s="488"/>
      <c r="C605" s="488"/>
      <c r="D605" s="488"/>
      <c r="E605" s="488"/>
      <c r="F605" s="794" t="s">
        <v>621</v>
      </c>
      <c r="G605" s="398">
        <f>TRUNC(SUM(G603:G604),2)</f>
        <v>10.47</v>
      </c>
      <c r="H605" s="361"/>
      <c r="I605" s="361"/>
      <c r="J605" s="361"/>
      <c r="K605" s="361"/>
      <c r="L605" s="361"/>
      <c r="M605" s="362"/>
    </row>
    <row r="606" spans="1:13" s="363" customFormat="1" ht="15">
      <c r="A606" s="439"/>
      <c r="B606" s="439"/>
      <c r="C606" s="439"/>
      <c r="D606" s="439"/>
      <c r="E606" s="439"/>
      <c r="F606" s="803"/>
      <c r="G606" s="439"/>
      <c r="H606" s="361"/>
      <c r="I606" s="361"/>
      <c r="J606" s="361"/>
      <c r="K606" s="361"/>
      <c r="L606" s="361"/>
      <c r="M606" s="362"/>
    </row>
    <row r="607" spans="1:13" s="363" customFormat="1" ht="15">
      <c r="A607" s="439"/>
      <c r="B607" s="439"/>
      <c r="C607" s="439"/>
      <c r="D607" s="439"/>
      <c r="E607" s="439"/>
      <c r="F607" s="803"/>
      <c r="G607" s="439"/>
      <c r="H607" s="361"/>
      <c r="I607" s="361"/>
      <c r="J607" s="361"/>
      <c r="K607" s="361"/>
      <c r="L607" s="361"/>
      <c r="M607" s="362"/>
    </row>
    <row r="608" spans="1:13" s="363" customFormat="1" ht="25.5">
      <c r="A608" s="392" t="s">
        <v>337</v>
      </c>
      <c r="B608" s="393" t="s">
        <v>338</v>
      </c>
      <c r="C608" s="394" t="s">
        <v>339</v>
      </c>
      <c r="D608" s="394" t="s">
        <v>340</v>
      </c>
      <c r="E608" s="395" t="s">
        <v>341</v>
      </c>
      <c r="F608" s="792" t="s">
        <v>620</v>
      </c>
      <c r="G608" s="396" t="s">
        <v>619</v>
      </c>
      <c r="H608" s="361"/>
      <c r="I608" s="361"/>
      <c r="J608" s="361"/>
      <c r="K608" s="361"/>
      <c r="L608" s="361"/>
      <c r="M608" s="362"/>
    </row>
    <row r="609" spans="1:13" s="363" customFormat="1" ht="3" customHeight="1">
      <c r="A609" s="371"/>
      <c r="B609" s="371"/>
      <c r="C609" s="477"/>
      <c r="D609" s="477"/>
      <c r="E609" s="478"/>
      <c r="F609" s="793"/>
      <c r="G609" s="479"/>
      <c r="H609" s="361"/>
      <c r="I609" s="361"/>
      <c r="J609" s="361"/>
      <c r="K609" s="361"/>
      <c r="L609" s="361"/>
      <c r="M609" s="362"/>
    </row>
    <row r="610" spans="1:13" s="363" customFormat="1" ht="15">
      <c r="A610" s="372" t="s">
        <v>175</v>
      </c>
      <c r="B610" s="685" t="s">
        <v>196</v>
      </c>
      <c r="C610" s="686"/>
      <c r="D610" s="686"/>
      <c r="E610" s="686"/>
      <c r="F610" s="686"/>
      <c r="G610" s="687"/>
      <c r="H610" s="361"/>
      <c r="I610" s="361"/>
      <c r="J610" s="361"/>
      <c r="K610" s="361"/>
      <c r="L610" s="361"/>
      <c r="M610" s="362"/>
    </row>
    <row r="611" spans="1:13" s="363" customFormat="1" ht="51">
      <c r="A611" s="372" t="s">
        <v>865</v>
      </c>
      <c r="B611" s="484" t="s">
        <v>825</v>
      </c>
      <c r="C611" s="485"/>
      <c r="D611" s="485"/>
      <c r="E611" s="486"/>
      <c r="F611" s="809"/>
      <c r="G611" s="487"/>
      <c r="H611" s="361"/>
      <c r="I611" s="361"/>
      <c r="J611" s="361"/>
      <c r="K611" s="361"/>
      <c r="L611" s="361"/>
      <c r="M611" s="362"/>
    </row>
    <row r="612" spans="1:13" s="363" customFormat="1" ht="15">
      <c r="A612" s="306" t="s">
        <v>447</v>
      </c>
      <c r="B612" s="306" t="s">
        <v>446</v>
      </c>
      <c r="C612" s="355" t="s">
        <v>344</v>
      </c>
      <c r="D612" s="306" t="s">
        <v>345</v>
      </c>
      <c r="E612" s="302">
        <v>0.1</v>
      </c>
      <c r="F612" s="789">
        <v>13.12124112</v>
      </c>
      <c r="G612" s="406">
        <f>TRUNC(E612*F612,2)</f>
        <v>1.31</v>
      </c>
      <c r="H612" s="361"/>
      <c r="I612" s="361"/>
      <c r="J612" s="361"/>
      <c r="K612" s="361"/>
      <c r="L612" s="361"/>
      <c r="M612" s="362"/>
    </row>
    <row r="613" spans="1:13" s="363" customFormat="1" ht="15">
      <c r="A613" s="306" t="s">
        <v>445</v>
      </c>
      <c r="B613" s="306" t="s">
        <v>444</v>
      </c>
      <c r="C613" s="355" t="s">
        <v>344</v>
      </c>
      <c r="D613" s="306" t="s">
        <v>345</v>
      </c>
      <c r="E613" s="302">
        <v>0.1</v>
      </c>
      <c r="F613" s="789">
        <v>16.70995664</v>
      </c>
      <c r="G613" s="406">
        <f>TRUNC(E613*F613,2)</f>
        <v>1.67</v>
      </c>
      <c r="H613" s="361"/>
      <c r="I613" s="361"/>
      <c r="J613" s="361"/>
      <c r="K613" s="361"/>
      <c r="L613" s="361"/>
      <c r="M613" s="362"/>
    </row>
    <row r="614" spans="1:13" s="363" customFormat="1" ht="25.5">
      <c r="A614" s="489" t="s">
        <v>877</v>
      </c>
      <c r="B614" s="490" t="s">
        <v>876</v>
      </c>
      <c r="C614" s="491" t="s">
        <v>334</v>
      </c>
      <c r="D614" s="489" t="s">
        <v>335</v>
      </c>
      <c r="E614" s="492">
        <v>1</v>
      </c>
      <c r="F614" s="789">
        <v>13.1988816</v>
      </c>
      <c r="G614" s="406">
        <f>TRUNC(E614*F614,2)</f>
        <v>13.19</v>
      </c>
      <c r="H614" s="361"/>
      <c r="I614" s="361"/>
      <c r="J614" s="361"/>
      <c r="K614" s="361"/>
      <c r="L614" s="361"/>
      <c r="M614" s="362"/>
    </row>
    <row r="615" spans="1:13" s="363" customFormat="1" ht="15">
      <c r="A615" s="681" t="s">
        <v>617</v>
      </c>
      <c r="B615" s="682"/>
      <c r="C615" s="682"/>
      <c r="D615" s="682"/>
      <c r="E615" s="682"/>
      <c r="F615" s="682"/>
      <c r="G615" s="398">
        <f>TRUNC(SUM(G612:G613),2)</f>
        <v>2.98</v>
      </c>
      <c r="H615" s="361"/>
      <c r="I615" s="361"/>
      <c r="J615" s="361"/>
      <c r="K615" s="361"/>
      <c r="L615" s="361"/>
      <c r="M615" s="362"/>
    </row>
    <row r="616" spans="1:13" s="363" customFormat="1" ht="15">
      <c r="A616" s="681" t="s">
        <v>618</v>
      </c>
      <c r="B616" s="682"/>
      <c r="C616" s="682"/>
      <c r="D616" s="682"/>
      <c r="E616" s="682"/>
      <c r="F616" s="682"/>
      <c r="G616" s="398">
        <f>TRUNC(SUM(G614),2)</f>
        <v>13.19</v>
      </c>
      <c r="H616" s="361"/>
      <c r="I616" s="361"/>
      <c r="J616" s="361"/>
      <c r="K616" s="361"/>
      <c r="L616" s="361"/>
      <c r="M616" s="362"/>
    </row>
    <row r="617" spans="1:13" s="363" customFormat="1" ht="15">
      <c r="A617" s="446" t="s">
        <v>875</v>
      </c>
      <c r="B617" s="488"/>
      <c r="C617" s="488"/>
      <c r="D617" s="488"/>
      <c r="E617" s="488"/>
      <c r="F617" s="794" t="s">
        <v>621</v>
      </c>
      <c r="G617" s="398">
        <f>TRUNC(SUM(G615:G616),2)</f>
        <v>16.17</v>
      </c>
      <c r="H617" s="361"/>
      <c r="I617" s="361"/>
      <c r="J617" s="361"/>
      <c r="K617" s="361"/>
      <c r="L617" s="361"/>
      <c r="M617" s="362"/>
    </row>
    <row r="618" spans="1:13" s="363" customFormat="1" ht="15">
      <c r="A618" s="439"/>
      <c r="B618" s="439"/>
      <c r="C618" s="439"/>
      <c r="D618" s="439"/>
      <c r="E618" s="439"/>
      <c r="F618" s="803"/>
      <c r="G618" s="439"/>
      <c r="H618" s="361"/>
      <c r="I618" s="361"/>
      <c r="J618" s="361"/>
      <c r="K618" s="361"/>
      <c r="L618" s="361"/>
      <c r="M618" s="362"/>
    </row>
    <row r="619" spans="1:13" s="363" customFormat="1" ht="15">
      <c r="A619" s="439"/>
      <c r="B619" s="439"/>
      <c r="C619" s="439"/>
      <c r="D619" s="439"/>
      <c r="E619" s="439"/>
      <c r="F619" s="803"/>
      <c r="G619" s="439"/>
      <c r="H619" s="361"/>
      <c r="I619" s="361"/>
      <c r="J619" s="361"/>
      <c r="K619" s="361"/>
      <c r="L619" s="361"/>
      <c r="M619" s="362"/>
    </row>
    <row r="620" spans="1:13" s="363" customFormat="1" ht="25.5">
      <c r="A620" s="392" t="s">
        <v>337</v>
      </c>
      <c r="B620" s="393" t="s">
        <v>338</v>
      </c>
      <c r="C620" s="394" t="s">
        <v>339</v>
      </c>
      <c r="D620" s="394" t="s">
        <v>340</v>
      </c>
      <c r="E620" s="395" t="s">
        <v>341</v>
      </c>
      <c r="F620" s="792" t="s">
        <v>620</v>
      </c>
      <c r="G620" s="396" t="s">
        <v>619</v>
      </c>
      <c r="H620" s="361"/>
      <c r="I620" s="361"/>
      <c r="J620" s="361"/>
      <c r="K620" s="361"/>
      <c r="L620" s="361"/>
      <c r="M620" s="362"/>
    </row>
    <row r="621" spans="1:13" s="363" customFormat="1" ht="3" customHeight="1">
      <c r="A621" s="371"/>
      <c r="B621" s="371"/>
      <c r="C621" s="477"/>
      <c r="D621" s="477"/>
      <c r="E621" s="478"/>
      <c r="F621" s="793"/>
      <c r="G621" s="479"/>
      <c r="H621" s="361"/>
      <c r="I621" s="361"/>
      <c r="J621" s="361"/>
      <c r="K621" s="361"/>
      <c r="L621" s="361"/>
      <c r="M621" s="362"/>
    </row>
    <row r="622" spans="1:13" s="363" customFormat="1" ht="15">
      <c r="A622" s="372" t="s">
        <v>176</v>
      </c>
      <c r="B622" s="685" t="s">
        <v>185</v>
      </c>
      <c r="C622" s="686"/>
      <c r="D622" s="686"/>
      <c r="E622" s="686"/>
      <c r="F622" s="686"/>
      <c r="G622" s="687"/>
      <c r="H622" s="361"/>
      <c r="I622" s="361"/>
      <c r="J622" s="361"/>
      <c r="K622" s="361"/>
      <c r="L622" s="361"/>
      <c r="M622" s="362"/>
    </row>
    <row r="623" spans="1:13" s="363" customFormat="1" ht="57" customHeight="1">
      <c r="A623" s="372" t="s">
        <v>878</v>
      </c>
      <c r="B623" s="484" t="s">
        <v>1295</v>
      </c>
      <c r="C623" s="485"/>
      <c r="D623" s="485"/>
      <c r="E623" s="486"/>
      <c r="F623" s="809"/>
      <c r="G623" s="487"/>
      <c r="H623" s="361"/>
      <c r="I623" s="361"/>
      <c r="J623" s="361"/>
      <c r="K623" s="361"/>
      <c r="L623" s="361"/>
      <c r="M623" s="362"/>
    </row>
    <row r="624" spans="1:13" s="363" customFormat="1" ht="15">
      <c r="A624" s="306" t="s">
        <v>883</v>
      </c>
      <c r="B624" s="490" t="s">
        <v>886</v>
      </c>
      <c r="C624" s="491" t="s">
        <v>334</v>
      </c>
      <c r="D624" s="489" t="s">
        <v>335</v>
      </c>
      <c r="E624" s="492">
        <v>1</v>
      </c>
      <c r="F624" s="789">
        <v>6.038704</v>
      </c>
      <c r="G624" s="406">
        <f>TRUNC(E624*F624,2)</f>
        <v>6.03</v>
      </c>
      <c r="H624" s="361"/>
      <c r="I624" s="361"/>
      <c r="J624" s="361"/>
      <c r="K624" s="361"/>
      <c r="L624" s="361"/>
      <c r="M624" s="362"/>
    </row>
    <row r="625" spans="1:13" s="363" customFormat="1" ht="15">
      <c r="A625" s="681" t="s">
        <v>617</v>
      </c>
      <c r="B625" s="682"/>
      <c r="C625" s="682"/>
      <c r="D625" s="682"/>
      <c r="E625" s="682"/>
      <c r="F625" s="682"/>
      <c r="G625" s="398">
        <v>0</v>
      </c>
      <c r="H625" s="361"/>
      <c r="I625" s="361"/>
      <c r="J625" s="361"/>
      <c r="K625" s="361"/>
      <c r="L625" s="361"/>
      <c r="M625" s="362"/>
    </row>
    <row r="626" spans="1:13" s="363" customFormat="1" ht="15">
      <c r="A626" s="681" t="s">
        <v>618</v>
      </c>
      <c r="B626" s="682"/>
      <c r="C626" s="682"/>
      <c r="D626" s="682"/>
      <c r="E626" s="682"/>
      <c r="F626" s="682"/>
      <c r="G626" s="398">
        <f>TRUNC(SUM(G624:G624),2)</f>
        <v>6.03</v>
      </c>
      <c r="H626" s="361"/>
      <c r="I626" s="361"/>
      <c r="J626" s="361"/>
      <c r="K626" s="361"/>
      <c r="L626" s="361"/>
      <c r="M626" s="362"/>
    </row>
    <row r="627" spans="1:13" s="363" customFormat="1" ht="15">
      <c r="A627" s="446" t="s">
        <v>880</v>
      </c>
      <c r="B627" s="488"/>
      <c r="C627" s="488"/>
      <c r="D627" s="488"/>
      <c r="E627" s="488"/>
      <c r="F627" s="794" t="s">
        <v>621</v>
      </c>
      <c r="G627" s="398">
        <f>TRUNC(SUM(G625:G626),2)</f>
        <v>6.03</v>
      </c>
      <c r="H627" s="361"/>
      <c r="I627" s="361"/>
      <c r="J627" s="361"/>
      <c r="K627" s="361"/>
      <c r="L627" s="361"/>
      <c r="M627" s="362"/>
    </row>
    <row r="628" spans="1:13" s="363" customFormat="1" ht="15">
      <c r="A628" s="439"/>
      <c r="B628" s="439"/>
      <c r="C628" s="439"/>
      <c r="D628" s="439"/>
      <c r="E628" s="439"/>
      <c r="F628" s="803"/>
      <c r="G628" s="439"/>
      <c r="H628" s="361"/>
      <c r="I628" s="361"/>
      <c r="J628" s="361"/>
      <c r="K628" s="361"/>
      <c r="L628" s="361"/>
      <c r="M628" s="362"/>
    </row>
    <row r="629" spans="1:13" s="363" customFormat="1" ht="15">
      <c r="A629" s="439"/>
      <c r="B629" s="439"/>
      <c r="C629" s="439"/>
      <c r="D629" s="439"/>
      <c r="E629" s="439"/>
      <c r="F629" s="803"/>
      <c r="G629" s="439"/>
      <c r="H629" s="361"/>
      <c r="I629" s="361"/>
      <c r="J629" s="361"/>
      <c r="K629" s="361"/>
      <c r="L629" s="361"/>
      <c r="M629" s="362"/>
    </row>
    <row r="630" spans="1:13" s="363" customFormat="1" ht="25.5">
      <c r="A630" s="392" t="s">
        <v>337</v>
      </c>
      <c r="B630" s="393" t="s">
        <v>338</v>
      </c>
      <c r="C630" s="394" t="s">
        <v>339</v>
      </c>
      <c r="D630" s="394" t="s">
        <v>340</v>
      </c>
      <c r="E630" s="395" t="s">
        <v>341</v>
      </c>
      <c r="F630" s="792" t="s">
        <v>620</v>
      </c>
      <c r="G630" s="396" t="s">
        <v>619</v>
      </c>
      <c r="H630" s="361"/>
      <c r="I630" s="361"/>
      <c r="J630" s="361"/>
      <c r="K630" s="361"/>
      <c r="L630" s="361"/>
      <c r="M630" s="362"/>
    </row>
    <row r="631" spans="1:13" s="363" customFormat="1" ht="15">
      <c r="A631" s="371"/>
      <c r="B631" s="371"/>
      <c r="C631" s="477"/>
      <c r="D631" s="477"/>
      <c r="E631" s="478"/>
      <c r="F631" s="793"/>
      <c r="G631" s="479"/>
      <c r="H631" s="361"/>
      <c r="I631" s="361"/>
      <c r="J631" s="361"/>
      <c r="K631" s="361"/>
      <c r="L631" s="361"/>
      <c r="M631" s="362"/>
    </row>
    <row r="632" spans="1:13" s="363" customFormat="1" ht="15">
      <c r="A632" s="372" t="s">
        <v>176</v>
      </c>
      <c r="B632" s="685" t="s">
        <v>185</v>
      </c>
      <c r="C632" s="686"/>
      <c r="D632" s="686"/>
      <c r="E632" s="686"/>
      <c r="F632" s="686"/>
      <c r="G632" s="687"/>
      <c r="H632" s="361"/>
      <c r="I632" s="361"/>
      <c r="J632" s="361"/>
      <c r="K632" s="361"/>
      <c r="L632" s="361"/>
      <c r="M632" s="362"/>
    </row>
    <row r="633" spans="1:13" s="363" customFormat="1" ht="38.25">
      <c r="A633" s="372" t="s">
        <v>879</v>
      </c>
      <c r="B633" s="484" t="s">
        <v>1296</v>
      </c>
      <c r="C633" s="485"/>
      <c r="D633" s="485"/>
      <c r="E633" s="486"/>
      <c r="F633" s="809"/>
      <c r="G633" s="487"/>
      <c r="H633" s="361"/>
      <c r="I633" s="361"/>
      <c r="J633" s="361"/>
      <c r="K633" s="361"/>
      <c r="L633" s="361"/>
      <c r="M633" s="362"/>
    </row>
    <row r="634" spans="1:13" s="363" customFormat="1" ht="15">
      <c r="A634" s="306" t="s">
        <v>447</v>
      </c>
      <c r="B634" s="306" t="s">
        <v>446</v>
      </c>
      <c r="C634" s="355" t="s">
        <v>344</v>
      </c>
      <c r="D634" s="306" t="s">
        <v>345</v>
      </c>
      <c r="E634" s="302">
        <v>0.6</v>
      </c>
      <c r="F634" s="789">
        <v>13.12124112</v>
      </c>
      <c r="G634" s="406">
        <f>TRUNC(E634*F634,2)</f>
        <v>7.87</v>
      </c>
      <c r="H634" s="361"/>
      <c r="I634" s="361"/>
      <c r="J634" s="361"/>
      <c r="K634" s="361"/>
      <c r="L634" s="361"/>
      <c r="M634" s="362"/>
    </row>
    <row r="635" spans="1:13" s="363" customFormat="1" ht="15">
      <c r="A635" s="306" t="s">
        <v>445</v>
      </c>
      <c r="B635" s="306" t="s">
        <v>444</v>
      </c>
      <c r="C635" s="355" t="s">
        <v>344</v>
      </c>
      <c r="D635" s="306" t="s">
        <v>345</v>
      </c>
      <c r="E635" s="302">
        <v>0.6</v>
      </c>
      <c r="F635" s="789">
        <v>16.70995664</v>
      </c>
      <c r="G635" s="406">
        <f>TRUNC(E635*F635,2)</f>
        <v>10.02</v>
      </c>
      <c r="H635" s="361"/>
      <c r="I635" s="361"/>
      <c r="J635" s="361"/>
      <c r="K635" s="361"/>
      <c r="L635" s="361"/>
      <c r="M635" s="362"/>
    </row>
    <row r="636" spans="1:13" s="363" customFormat="1" ht="15">
      <c r="A636" s="306" t="s">
        <v>881</v>
      </c>
      <c r="B636" s="306" t="s">
        <v>884</v>
      </c>
      <c r="C636" s="491" t="s">
        <v>334</v>
      </c>
      <c r="D636" s="489" t="s">
        <v>335</v>
      </c>
      <c r="E636" s="302">
        <v>1.66</v>
      </c>
      <c r="F636" s="789">
        <v>0.36232223999999996</v>
      </c>
      <c r="G636" s="406">
        <f>TRUNC(E636*F636,2)</f>
        <v>0.6</v>
      </c>
      <c r="H636" s="361"/>
      <c r="I636" s="361"/>
      <c r="J636" s="361"/>
      <c r="K636" s="361"/>
      <c r="L636" s="361"/>
      <c r="M636" s="362"/>
    </row>
    <row r="637" spans="1:13" s="363" customFormat="1" ht="15">
      <c r="A637" s="306" t="s">
        <v>882</v>
      </c>
      <c r="B637" s="306" t="s">
        <v>885</v>
      </c>
      <c r="C637" s="491" t="s">
        <v>334</v>
      </c>
      <c r="D637" s="489" t="s">
        <v>335</v>
      </c>
      <c r="E637" s="302">
        <v>1.66</v>
      </c>
      <c r="F637" s="789">
        <v>0.10352064</v>
      </c>
      <c r="G637" s="406">
        <f>TRUNC(E637*F637,2)</f>
        <v>0.17</v>
      </c>
      <c r="H637" s="361"/>
      <c r="I637" s="361"/>
      <c r="J637" s="361"/>
      <c r="K637" s="361"/>
      <c r="L637" s="361"/>
      <c r="M637" s="362"/>
    </row>
    <row r="638" spans="1:13" s="363" customFormat="1" ht="15">
      <c r="A638" s="681" t="s">
        <v>617</v>
      </c>
      <c r="B638" s="682"/>
      <c r="C638" s="682"/>
      <c r="D638" s="682"/>
      <c r="E638" s="682"/>
      <c r="F638" s="682"/>
      <c r="G638" s="398">
        <f>TRUNC(SUM(G634:G635),2)</f>
        <v>17.89</v>
      </c>
      <c r="H638" s="361"/>
      <c r="I638" s="361"/>
      <c r="J638" s="361"/>
      <c r="K638" s="361"/>
      <c r="L638" s="361"/>
      <c r="M638" s="362"/>
    </row>
    <row r="639" spans="1:13" s="363" customFormat="1" ht="15">
      <c r="A639" s="681" t="s">
        <v>618</v>
      </c>
      <c r="B639" s="682"/>
      <c r="C639" s="682"/>
      <c r="D639" s="682"/>
      <c r="E639" s="682"/>
      <c r="F639" s="682"/>
      <c r="G639" s="398">
        <f>TRUNC(SUM(G636:G637),2)</f>
        <v>0.77</v>
      </c>
      <c r="H639" s="361"/>
      <c r="I639" s="361"/>
      <c r="J639" s="361"/>
      <c r="K639" s="361"/>
      <c r="L639" s="361"/>
      <c r="M639" s="362"/>
    </row>
    <row r="640" spans="1:13" s="363" customFormat="1" ht="15">
      <c r="A640" s="446" t="s">
        <v>880</v>
      </c>
      <c r="B640" s="488"/>
      <c r="C640" s="488"/>
      <c r="D640" s="488"/>
      <c r="E640" s="488"/>
      <c r="F640" s="794" t="s">
        <v>621</v>
      </c>
      <c r="G640" s="398">
        <f>TRUNC(SUM(G638:G639),2)</f>
        <v>18.66</v>
      </c>
      <c r="H640" s="361"/>
      <c r="I640" s="361"/>
      <c r="J640" s="361"/>
      <c r="K640" s="361"/>
      <c r="L640" s="361"/>
      <c r="M640" s="362"/>
    </row>
    <row r="641" spans="1:13" s="363" customFormat="1" ht="15">
      <c r="A641" s="439"/>
      <c r="B641" s="439"/>
      <c r="C641" s="439"/>
      <c r="D641" s="439"/>
      <c r="E641" s="439"/>
      <c r="F641" s="803"/>
      <c r="G641" s="439"/>
      <c r="H641" s="361"/>
      <c r="I641" s="361"/>
      <c r="J641" s="361"/>
      <c r="K641" s="361"/>
      <c r="L641" s="361"/>
      <c r="M641" s="362"/>
    </row>
    <row r="642" spans="1:13" s="363" customFormat="1" ht="15">
      <c r="A642" s="439"/>
      <c r="B642" s="439"/>
      <c r="C642" s="439"/>
      <c r="D642" s="439"/>
      <c r="E642" s="439"/>
      <c r="F642" s="803"/>
      <c r="G642" s="439"/>
      <c r="H642" s="361"/>
      <c r="I642" s="361"/>
      <c r="J642" s="361"/>
      <c r="K642" s="361"/>
      <c r="L642" s="361"/>
      <c r="M642" s="362"/>
    </row>
    <row r="643" spans="1:13" s="363" customFormat="1" ht="25.5">
      <c r="A643" s="392" t="s">
        <v>337</v>
      </c>
      <c r="B643" s="393" t="s">
        <v>338</v>
      </c>
      <c r="C643" s="394" t="s">
        <v>339</v>
      </c>
      <c r="D643" s="394" t="s">
        <v>340</v>
      </c>
      <c r="E643" s="395" t="s">
        <v>341</v>
      </c>
      <c r="F643" s="792" t="s">
        <v>620</v>
      </c>
      <c r="G643" s="396" t="s">
        <v>619</v>
      </c>
      <c r="H643" s="361"/>
      <c r="I643" s="361"/>
      <c r="J643" s="361"/>
      <c r="K643" s="361"/>
      <c r="L643" s="361"/>
      <c r="M643" s="362"/>
    </row>
    <row r="644" spans="1:13" s="363" customFormat="1" ht="15">
      <c r="A644" s="371"/>
      <c r="B644" s="371"/>
      <c r="C644" s="477"/>
      <c r="D644" s="477"/>
      <c r="E644" s="478"/>
      <c r="F644" s="793"/>
      <c r="G644" s="479"/>
      <c r="H644" s="361"/>
      <c r="I644" s="361"/>
      <c r="J644" s="361"/>
      <c r="K644" s="361"/>
      <c r="L644" s="361"/>
      <c r="M644" s="362"/>
    </row>
    <row r="645" spans="1:13" s="363" customFormat="1" ht="15">
      <c r="A645" s="372" t="s">
        <v>177</v>
      </c>
      <c r="B645" s="692" t="s">
        <v>197</v>
      </c>
      <c r="C645" s="693"/>
      <c r="D645" s="693"/>
      <c r="E645" s="693"/>
      <c r="F645" s="693"/>
      <c r="G645" s="694"/>
      <c r="H645" s="361"/>
      <c r="I645" s="361"/>
      <c r="J645" s="361"/>
      <c r="K645" s="361"/>
      <c r="L645" s="361"/>
      <c r="M645" s="362"/>
    </row>
    <row r="646" spans="1:13" s="363" customFormat="1" ht="25.5">
      <c r="A646" s="372" t="s">
        <v>821</v>
      </c>
      <c r="B646" s="484" t="s">
        <v>1299</v>
      </c>
      <c r="C646" s="485"/>
      <c r="D646" s="485"/>
      <c r="E646" s="486"/>
      <c r="F646" s="809"/>
      <c r="G646" s="487"/>
      <c r="H646" s="361"/>
      <c r="I646" s="361"/>
      <c r="J646" s="361"/>
      <c r="K646" s="361"/>
      <c r="L646" s="361"/>
      <c r="M646" s="362"/>
    </row>
    <row r="647" spans="1:13" s="363" customFormat="1" ht="15">
      <c r="A647" s="306" t="s">
        <v>1303</v>
      </c>
      <c r="B647" s="306" t="s">
        <v>1302</v>
      </c>
      <c r="C647" s="355" t="s">
        <v>334</v>
      </c>
      <c r="D647" s="306" t="s">
        <v>379</v>
      </c>
      <c r="E647" s="590">
        <v>1.1</v>
      </c>
      <c r="F647" s="789">
        <v>18.68547552</v>
      </c>
      <c r="G647" s="405">
        <f>TRUNC(E647*F647,2)</f>
        <v>20.55</v>
      </c>
      <c r="H647" s="361"/>
      <c r="I647" s="361"/>
      <c r="J647" s="361"/>
      <c r="K647" s="361"/>
      <c r="L647" s="361"/>
      <c r="M647" s="362"/>
    </row>
    <row r="648" spans="1:13" s="363" customFormat="1" ht="15">
      <c r="A648" s="681" t="s">
        <v>617</v>
      </c>
      <c r="B648" s="682"/>
      <c r="C648" s="682"/>
      <c r="D648" s="682"/>
      <c r="E648" s="682"/>
      <c r="F648" s="682"/>
      <c r="G648" s="398">
        <v>0</v>
      </c>
      <c r="H648" s="361"/>
      <c r="I648" s="361"/>
      <c r="J648" s="361"/>
      <c r="K648" s="361"/>
      <c r="L648" s="361"/>
      <c r="M648" s="362"/>
    </row>
    <row r="649" spans="1:13" s="363" customFormat="1" ht="15">
      <c r="A649" s="681" t="s">
        <v>618</v>
      </c>
      <c r="B649" s="682"/>
      <c r="C649" s="682"/>
      <c r="D649" s="682"/>
      <c r="E649" s="682"/>
      <c r="F649" s="682"/>
      <c r="G649" s="398">
        <f>TRUNC(SUM(G647),2)</f>
        <v>20.55</v>
      </c>
      <c r="H649" s="361"/>
      <c r="I649" s="361"/>
      <c r="J649" s="361"/>
      <c r="K649" s="361"/>
      <c r="L649" s="361"/>
      <c r="M649" s="362"/>
    </row>
    <row r="650" spans="1:13" s="363" customFormat="1" ht="15">
      <c r="A650" s="517" t="s">
        <v>1301</v>
      </c>
      <c r="B650" s="553"/>
      <c r="C650" s="553"/>
      <c r="D650" s="553"/>
      <c r="E650" s="553"/>
      <c r="F650" s="794" t="s">
        <v>621</v>
      </c>
      <c r="G650" s="398">
        <f>TRUNC(SUM(G648:G649),2)</f>
        <v>20.55</v>
      </c>
      <c r="H650" s="361"/>
      <c r="I650" s="361"/>
      <c r="J650" s="361"/>
      <c r="K650" s="361"/>
      <c r="L650" s="361"/>
      <c r="M650" s="362"/>
    </row>
    <row r="651" spans="1:13" s="363" customFormat="1" ht="15">
      <c r="A651" s="561"/>
      <c r="B651" s="561"/>
      <c r="C651" s="561"/>
      <c r="D651" s="561"/>
      <c r="E651" s="561"/>
      <c r="F651" s="811"/>
      <c r="G651" s="561"/>
      <c r="H651" s="361"/>
      <c r="I651" s="361"/>
      <c r="J651" s="361"/>
      <c r="K651" s="361"/>
      <c r="L651" s="361"/>
      <c r="M651" s="362"/>
    </row>
    <row r="652" spans="1:13" s="363" customFormat="1" ht="15">
      <c r="A652" s="561"/>
      <c r="B652" s="561"/>
      <c r="C652" s="561"/>
      <c r="D652" s="561"/>
      <c r="E652" s="561"/>
      <c r="F652" s="811"/>
      <c r="G652" s="561"/>
      <c r="H652" s="361"/>
      <c r="I652" s="361"/>
      <c r="J652" s="361"/>
      <c r="K652" s="361"/>
      <c r="L652" s="361"/>
      <c r="M652" s="362"/>
    </row>
    <row r="653" spans="1:13" s="363" customFormat="1" ht="25.5">
      <c r="A653" s="392" t="s">
        <v>337</v>
      </c>
      <c r="B653" s="393" t="s">
        <v>338</v>
      </c>
      <c r="C653" s="394" t="s">
        <v>339</v>
      </c>
      <c r="D653" s="394" t="s">
        <v>340</v>
      </c>
      <c r="E653" s="395" t="s">
        <v>341</v>
      </c>
      <c r="F653" s="792" t="s">
        <v>620</v>
      </c>
      <c r="G653" s="396" t="s">
        <v>619</v>
      </c>
      <c r="H653" s="361"/>
      <c r="I653" s="361"/>
      <c r="J653" s="361"/>
      <c r="K653" s="361"/>
      <c r="L653" s="361"/>
      <c r="M653" s="362"/>
    </row>
    <row r="654" spans="1:13" s="363" customFormat="1" ht="15">
      <c r="A654" s="371"/>
      <c r="B654" s="371"/>
      <c r="C654" s="477"/>
      <c r="D654" s="477"/>
      <c r="E654" s="478"/>
      <c r="F654" s="793"/>
      <c r="G654" s="479"/>
      <c r="H654" s="361"/>
      <c r="I654" s="361"/>
      <c r="J654" s="361"/>
      <c r="K654" s="361"/>
      <c r="L654" s="361"/>
      <c r="M654" s="362"/>
    </row>
    <row r="655" spans="1:13" s="363" customFormat="1" ht="15">
      <c r="A655" s="372" t="s">
        <v>177</v>
      </c>
      <c r="B655" s="692" t="s">
        <v>197</v>
      </c>
      <c r="C655" s="693"/>
      <c r="D655" s="693"/>
      <c r="E655" s="693"/>
      <c r="F655" s="693"/>
      <c r="G655" s="694"/>
      <c r="H655" s="361"/>
      <c r="I655" s="361"/>
      <c r="J655" s="361"/>
      <c r="K655" s="361"/>
      <c r="L655" s="361"/>
      <c r="M655" s="362"/>
    </row>
    <row r="656" spans="1:13" s="363" customFormat="1" ht="25.5">
      <c r="A656" s="372" t="s">
        <v>1298</v>
      </c>
      <c r="B656" s="484" t="s">
        <v>1300</v>
      </c>
      <c r="C656" s="485"/>
      <c r="D656" s="485"/>
      <c r="E656" s="486"/>
      <c r="F656" s="809"/>
      <c r="G656" s="487"/>
      <c r="H656" s="361"/>
      <c r="I656" s="361"/>
      <c r="J656" s="361"/>
      <c r="K656" s="361"/>
      <c r="L656" s="361"/>
      <c r="M656" s="362"/>
    </row>
    <row r="657" spans="1:13" s="363" customFormat="1" ht="15">
      <c r="A657" s="306" t="s">
        <v>445</v>
      </c>
      <c r="B657" s="306" t="s">
        <v>444</v>
      </c>
      <c r="C657" s="355" t="s">
        <v>344</v>
      </c>
      <c r="D657" s="306" t="s">
        <v>345</v>
      </c>
      <c r="E657" s="590">
        <v>0.0337</v>
      </c>
      <c r="F657" s="789">
        <v>16.70995664</v>
      </c>
      <c r="G657" s="405">
        <f>TRUNC(E657*F657,2)</f>
        <v>0.56</v>
      </c>
      <c r="H657" s="361"/>
      <c r="I657" s="361"/>
      <c r="J657" s="361"/>
      <c r="K657" s="361"/>
      <c r="L657" s="361"/>
      <c r="M657" s="362"/>
    </row>
    <row r="658" spans="1:13" s="363" customFormat="1" ht="15">
      <c r="A658" s="306" t="s">
        <v>447</v>
      </c>
      <c r="B658" s="306" t="s">
        <v>446</v>
      </c>
      <c r="C658" s="355" t="s">
        <v>344</v>
      </c>
      <c r="D658" s="306" t="s">
        <v>345</v>
      </c>
      <c r="E658" s="590">
        <v>0.0337</v>
      </c>
      <c r="F658" s="789">
        <v>13.12124112</v>
      </c>
      <c r="G658" s="405">
        <f>TRUNC(E658*F658,2)</f>
        <v>0.44</v>
      </c>
      <c r="H658" s="361"/>
      <c r="I658" s="361"/>
      <c r="J658" s="361"/>
      <c r="K658" s="361"/>
      <c r="L658" s="361"/>
      <c r="M658" s="362"/>
    </row>
    <row r="659" spans="1:13" s="363" customFormat="1" ht="15">
      <c r="A659" s="681" t="s">
        <v>617</v>
      </c>
      <c r="B659" s="682"/>
      <c r="C659" s="682"/>
      <c r="D659" s="682"/>
      <c r="E659" s="682"/>
      <c r="F659" s="682"/>
      <c r="G659" s="398">
        <v>0</v>
      </c>
      <c r="H659" s="361"/>
      <c r="I659" s="361"/>
      <c r="J659" s="361"/>
      <c r="K659" s="361"/>
      <c r="L659" s="361"/>
      <c r="M659" s="362"/>
    </row>
    <row r="660" spans="1:13" s="363" customFormat="1" ht="15">
      <c r="A660" s="681" t="s">
        <v>618</v>
      </c>
      <c r="B660" s="682"/>
      <c r="C660" s="682"/>
      <c r="D660" s="682"/>
      <c r="E660" s="682"/>
      <c r="F660" s="682"/>
      <c r="G660" s="398">
        <f>TRUNC(SUM(G657:G658),2)</f>
        <v>1</v>
      </c>
      <c r="H660" s="361"/>
      <c r="I660" s="361"/>
      <c r="J660" s="361"/>
      <c r="K660" s="361"/>
      <c r="L660" s="361"/>
      <c r="M660" s="362"/>
    </row>
    <row r="661" spans="1:13" s="363" customFormat="1" ht="15">
      <c r="A661" s="517" t="s">
        <v>1301</v>
      </c>
      <c r="B661" s="553"/>
      <c r="C661" s="553"/>
      <c r="D661" s="553"/>
      <c r="E661" s="553"/>
      <c r="F661" s="794" t="s">
        <v>621</v>
      </c>
      <c r="G661" s="398">
        <f>TRUNC(SUM(G659:G660),2)</f>
        <v>1</v>
      </c>
      <c r="H661" s="361"/>
      <c r="I661" s="361"/>
      <c r="J661" s="361"/>
      <c r="K661" s="361"/>
      <c r="L661" s="361"/>
      <c r="M661" s="362"/>
    </row>
    <row r="662" spans="1:13" s="363" customFormat="1" ht="15">
      <c r="A662" s="439"/>
      <c r="B662" s="439"/>
      <c r="C662" s="439"/>
      <c r="D662" s="439"/>
      <c r="E662" s="439"/>
      <c r="F662" s="803"/>
      <c r="G662" s="439"/>
      <c r="H662" s="361"/>
      <c r="I662" s="361"/>
      <c r="J662" s="361"/>
      <c r="K662" s="361"/>
      <c r="L662" s="361"/>
      <c r="M662" s="362"/>
    </row>
    <row r="663" spans="1:13" s="363" customFormat="1" ht="15">
      <c r="A663" s="439"/>
      <c r="B663" s="439"/>
      <c r="C663" s="439"/>
      <c r="D663" s="439"/>
      <c r="E663" s="439"/>
      <c r="F663" s="803"/>
      <c r="G663" s="439"/>
      <c r="H663" s="361"/>
      <c r="I663" s="361"/>
      <c r="J663" s="361"/>
      <c r="K663" s="361"/>
      <c r="L663" s="361"/>
      <c r="M663" s="362"/>
    </row>
    <row r="664" spans="1:13" s="363" customFormat="1" ht="15" hidden="1">
      <c r="A664" s="439"/>
      <c r="B664" s="439"/>
      <c r="C664" s="439"/>
      <c r="D664" s="439"/>
      <c r="E664" s="439"/>
      <c r="F664" s="803"/>
      <c r="G664" s="439"/>
      <c r="H664" s="361"/>
      <c r="I664" s="361"/>
      <c r="J664" s="361"/>
      <c r="K664" s="361"/>
      <c r="L664" s="361"/>
      <c r="M664" s="362"/>
    </row>
    <row r="665" spans="1:13" s="363" customFormat="1" ht="25.5">
      <c r="A665" s="392" t="s">
        <v>337</v>
      </c>
      <c r="B665" s="393" t="s">
        <v>338</v>
      </c>
      <c r="C665" s="394" t="s">
        <v>339</v>
      </c>
      <c r="D665" s="394" t="s">
        <v>340</v>
      </c>
      <c r="E665" s="395" t="s">
        <v>341</v>
      </c>
      <c r="F665" s="792" t="s">
        <v>620</v>
      </c>
      <c r="G665" s="396" t="s">
        <v>619</v>
      </c>
      <c r="H665" s="361"/>
      <c r="I665" s="361"/>
      <c r="J665" s="361"/>
      <c r="K665" s="361"/>
      <c r="L665" s="361"/>
      <c r="M665" s="362"/>
    </row>
    <row r="666" spans="1:13" s="363" customFormat="1" ht="3" customHeight="1">
      <c r="A666" s="371"/>
      <c r="B666" s="371"/>
      <c r="C666" s="477"/>
      <c r="D666" s="477"/>
      <c r="E666" s="478"/>
      <c r="F666" s="793"/>
      <c r="G666" s="479"/>
      <c r="H666" s="361"/>
      <c r="I666" s="361"/>
      <c r="J666" s="361"/>
      <c r="K666" s="361"/>
      <c r="L666" s="361"/>
      <c r="M666" s="362"/>
    </row>
    <row r="667" spans="1:13" s="363" customFormat="1" ht="15">
      <c r="A667" s="372" t="s">
        <v>826</v>
      </c>
      <c r="B667" s="685" t="s">
        <v>829</v>
      </c>
      <c r="C667" s="686"/>
      <c r="D667" s="686"/>
      <c r="E667" s="686"/>
      <c r="F667" s="686"/>
      <c r="G667" s="687"/>
      <c r="H667" s="361"/>
      <c r="I667" s="361"/>
      <c r="J667" s="361"/>
      <c r="K667" s="361"/>
      <c r="L667" s="361"/>
      <c r="M667" s="362"/>
    </row>
    <row r="668" spans="1:13" s="363" customFormat="1" ht="41.25" customHeight="1">
      <c r="A668" s="372" t="s">
        <v>897</v>
      </c>
      <c r="B668" s="484" t="s">
        <v>830</v>
      </c>
      <c r="C668" s="485"/>
      <c r="D668" s="485"/>
      <c r="E668" s="486"/>
      <c r="F668" s="809"/>
      <c r="G668" s="487"/>
      <c r="H668" s="361"/>
      <c r="I668" s="361"/>
      <c r="J668" s="361"/>
      <c r="K668" s="361"/>
      <c r="L668" s="361"/>
      <c r="M668" s="362"/>
    </row>
    <row r="669" spans="1:13" s="363" customFormat="1" ht="15">
      <c r="A669" s="306" t="s">
        <v>447</v>
      </c>
      <c r="B669" s="306" t="s">
        <v>446</v>
      </c>
      <c r="C669" s="355" t="s">
        <v>344</v>
      </c>
      <c r="D669" s="306" t="s">
        <v>345</v>
      </c>
      <c r="E669" s="482">
        <v>1.1328</v>
      </c>
      <c r="F669" s="789">
        <v>13.12124112</v>
      </c>
      <c r="G669" s="406">
        <f>TRUNC(E669*F669,2)</f>
        <v>14.86</v>
      </c>
      <c r="H669" s="361"/>
      <c r="I669" s="361"/>
      <c r="J669" s="361"/>
      <c r="K669" s="361"/>
      <c r="L669" s="361"/>
      <c r="M669" s="362"/>
    </row>
    <row r="670" spans="1:13" s="363" customFormat="1" ht="15">
      <c r="A670" s="306" t="s">
        <v>445</v>
      </c>
      <c r="B670" s="306" t="s">
        <v>444</v>
      </c>
      <c r="C670" s="355" t="s">
        <v>344</v>
      </c>
      <c r="D670" s="306" t="s">
        <v>345</v>
      </c>
      <c r="E670" s="482">
        <v>1.1328</v>
      </c>
      <c r="F670" s="789">
        <v>16.70995664</v>
      </c>
      <c r="G670" s="406">
        <f>TRUNC(E670*F670,2)</f>
        <v>18.92</v>
      </c>
      <c r="H670" s="361"/>
      <c r="I670" s="361"/>
      <c r="J670" s="361"/>
      <c r="K670" s="361"/>
      <c r="L670" s="361"/>
      <c r="M670" s="362"/>
    </row>
    <row r="671" spans="1:13" s="363" customFormat="1" ht="15">
      <c r="A671" s="306" t="s">
        <v>894</v>
      </c>
      <c r="B671" s="306" t="s">
        <v>895</v>
      </c>
      <c r="C671" s="491" t="s">
        <v>334</v>
      </c>
      <c r="D671" s="489" t="s">
        <v>335</v>
      </c>
      <c r="E671" s="302">
        <v>1</v>
      </c>
      <c r="F671" s="789">
        <v>50.61296624</v>
      </c>
      <c r="G671" s="406">
        <f>TRUNC(E671*F671,2)</f>
        <v>50.61</v>
      </c>
      <c r="H671" s="361"/>
      <c r="I671" s="361"/>
      <c r="J671" s="361"/>
      <c r="K671" s="361"/>
      <c r="L671" s="361"/>
      <c r="M671" s="362"/>
    </row>
    <row r="672" spans="1:13" s="363" customFormat="1" ht="15">
      <c r="A672" s="681" t="s">
        <v>617</v>
      </c>
      <c r="B672" s="682"/>
      <c r="C672" s="682"/>
      <c r="D672" s="682"/>
      <c r="E672" s="682"/>
      <c r="F672" s="682"/>
      <c r="G672" s="398">
        <f>TRUNC(SUM(G669:G670),2)</f>
        <v>33.78</v>
      </c>
      <c r="H672" s="361"/>
      <c r="I672" s="361"/>
      <c r="J672" s="361"/>
      <c r="K672" s="361"/>
      <c r="L672" s="361"/>
      <c r="M672" s="362"/>
    </row>
    <row r="673" spans="1:13" s="363" customFormat="1" ht="15">
      <c r="A673" s="681" t="s">
        <v>618</v>
      </c>
      <c r="B673" s="682"/>
      <c r="C673" s="682"/>
      <c r="D673" s="682"/>
      <c r="E673" s="682"/>
      <c r="F673" s="682"/>
      <c r="G673" s="398">
        <f>TRUNC(SUM(G671),2)</f>
        <v>50.61</v>
      </c>
      <c r="H673" s="361"/>
      <c r="I673" s="361"/>
      <c r="J673" s="361"/>
      <c r="K673" s="361"/>
      <c r="L673" s="361"/>
      <c r="M673" s="362"/>
    </row>
    <row r="674" spans="1:13" s="363" customFormat="1" ht="15">
      <c r="A674" s="446" t="s">
        <v>893</v>
      </c>
      <c r="B674" s="488"/>
      <c r="C674" s="488"/>
      <c r="D674" s="488"/>
      <c r="E674" s="488"/>
      <c r="F674" s="794" t="s">
        <v>621</v>
      </c>
      <c r="G674" s="398">
        <f>TRUNC(SUM(G672:G673),2)</f>
        <v>84.39</v>
      </c>
      <c r="H674" s="361"/>
      <c r="I674" s="361"/>
      <c r="J674" s="361"/>
      <c r="K674" s="361"/>
      <c r="L674" s="361"/>
      <c r="M674" s="362"/>
    </row>
    <row r="675" spans="1:13" s="363" customFormat="1" ht="15">
      <c r="A675" s="439"/>
      <c r="B675" s="439"/>
      <c r="C675" s="439"/>
      <c r="D675" s="439"/>
      <c r="E675" s="439"/>
      <c r="F675" s="803"/>
      <c r="G675" s="439"/>
      <c r="H675" s="361"/>
      <c r="I675" s="361"/>
      <c r="J675" s="361"/>
      <c r="K675" s="361"/>
      <c r="L675" s="361"/>
      <c r="M675" s="362"/>
    </row>
    <row r="676" spans="1:13" s="363" customFormat="1" ht="15" hidden="1">
      <c r="A676" s="439"/>
      <c r="B676" s="439"/>
      <c r="C676" s="439"/>
      <c r="D676" s="439"/>
      <c r="E676" s="439"/>
      <c r="F676" s="803"/>
      <c r="G676" s="439"/>
      <c r="H676" s="361"/>
      <c r="I676" s="361"/>
      <c r="J676" s="361"/>
      <c r="K676" s="361"/>
      <c r="L676" s="361"/>
      <c r="M676" s="362"/>
    </row>
    <row r="677" spans="1:13" s="363" customFormat="1" ht="25.5">
      <c r="A677" s="392" t="s">
        <v>337</v>
      </c>
      <c r="B677" s="393" t="s">
        <v>338</v>
      </c>
      <c r="C677" s="394" t="s">
        <v>339</v>
      </c>
      <c r="D677" s="394" t="s">
        <v>340</v>
      </c>
      <c r="E677" s="395" t="s">
        <v>341</v>
      </c>
      <c r="F677" s="792" t="s">
        <v>620</v>
      </c>
      <c r="G677" s="396" t="s">
        <v>619</v>
      </c>
      <c r="H677" s="361"/>
      <c r="I677" s="361"/>
      <c r="J677" s="361"/>
      <c r="K677" s="361"/>
      <c r="L677" s="361"/>
      <c r="M677" s="362"/>
    </row>
    <row r="678" spans="1:13" s="363" customFormat="1" ht="15">
      <c r="A678" s="371"/>
      <c r="B678" s="371"/>
      <c r="C678" s="477"/>
      <c r="D678" s="477"/>
      <c r="E678" s="478"/>
      <c r="F678" s="793"/>
      <c r="G678" s="479"/>
      <c r="H678" s="361"/>
      <c r="I678" s="361"/>
      <c r="J678" s="361"/>
      <c r="K678" s="361"/>
      <c r="L678" s="361"/>
      <c r="M678" s="362"/>
    </row>
    <row r="679" spans="1:13" s="363" customFormat="1" ht="15">
      <c r="A679" s="372" t="s">
        <v>826</v>
      </c>
      <c r="B679" s="685" t="s">
        <v>829</v>
      </c>
      <c r="C679" s="686"/>
      <c r="D679" s="686"/>
      <c r="E679" s="686"/>
      <c r="F679" s="686"/>
      <c r="G679" s="687"/>
      <c r="H679" s="361"/>
      <c r="I679" s="361"/>
      <c r="J679" s="361"/>
      <c r="K679" s="361"/>
      <c r="L679" s="361"/>
      <c r="M679" s="362"/>
    </row>
    <row r="680" spans="1:13" s="363" customFormat="1" ht="38.25">
      <c r="A680" s="372" t="s">
        <v>898</v>
      </c>
      <c r="B680" s="484" t="s">
        <v>831</v>
      </c>
      <c r="C680" s="485"/>
      <c r="D680" s="485"/>
      <c r="E680" s="486"/>
      <c r="F680" s="809"/>
      <c r="G680" s="487"/>
      <c r="H680" s="361"/>
      <c r="I680" s="361"/>
      <c r="J680" s="361"/>
      <c r="K680" s="361"/>
      <c r="L680" s="361"/>
      <c r="M680" s="362"/>
    </row>
    <row r="681" spans="1:13" s="363" customFormat="1" ht="15">
      <c r="A681" s="306" t="s">
        <v>447</v>
      </c>
      <c r="B681" s="306" t="s">
        <v>446</v>
      </c>
      <c r="C681" s="355" t="s">
        <v>344</v>
      </c>
      <c r="D681" s="306" t="s">
        <v>345</v>
      </c>
      <c r="E681" s="482">
        <v>0.1582</v>
      </c>
      <c r="F681" s="789">
        <v>13.12124112</v>
      </c>
      <c r="G681" s="406">
        <f>TRUNC(E681*F681,2)</f>
        <v>2.07</v>
      </c>
      <c r="H681" s="361"/>
      <c r="I681" s="361"/>
      <c r="J681" s="361"/>
      <c r="K681" s="361"/>
      <c r="L681" s="361"/>
      <c r="M681" s="362"/>
    </row>
    <row r="682" spans="1:13" s="363" customFormat="1" ht="15">
      <c r="A682" s="306" t="s">
        <v>445</v>
      </c>
      <c r="B682" s="306" t="s">
        <v>444</v>
      </c>
      <c r="C682" s="355" t="s">
        <v>344</v>
      </c>
      <c r="D682" s="306" t="s">
        <v>345</v>
      </c>
      <c r="E682" s="482">
        <v>0.1582</v>
      </c>
      <c r="F682" s="789">
        <v>16.70995664</v>
      </c>
      <c r="G682" s="406">
        <f>TRUNC(E682*F682,2)</f>
        <v>2.64</v>
      </c>
      <c r="H682" s="361"/>
      <c r="I682" s="361"/>
      <c r="J682" s="361"/>
      <c r="K682" s="361"/>
      <c r="L682" s="361"/>
      <c r="M682" s="362"/>
    </row>
    <row r="683" spans="1:13" s="363" customFormat="1" ht="25.5">
      <c r="A683" s="306" t="s">
        <v>903</v>
      </c>
      <c r="B683" s="306" t="s">
        <v>904</v>
      </c>
      <c r="C683" s="491" t="s">
        <v>334</v>
      </c>
      <c r="D683" s="489" t="s">
        <v>379</v>
      </c>
      <c r="E683" s="302">
        <v>6</v>
      </c>
      <c r="F683" s="789">
        <v>36.64630656</v>
      </c>
      <c r="G683" s="406">
        <f>TRUNC(E683*F683,2)</f>
        <v>219.87</v>
      </c>
      <c r="H683" s="361"/>
      <c r="I683" s="361"/>
      <c r="J683" s="361"/>
      <c r="K683" s="361"/>
      <c r="L683" s="361"/>
      <c r="M683" s="362"/>
    </row>
    <row r="684" spans="1:13" s="363" customFormat="1" ht="15">
      <c r="A684" s="681" t="s">
        <v>617</v>
      </c>
      <c r="B684" s="682"/>
      <c r="C684" s="682"/>
      <c r="D684" s="682"/>
      <c r="E684" s="682"/>
      <c r="F684" s="682"/>
      <c r="G684" s="398">
        <f>TRUNC(SUM(G681:G682),2)</f>
        <v>4.71</v>
      </c>
      <c r="H684" s="361"/>
      <c r="I684" s="361"/>
      <c r="J684" s="361"/>
      <c r="K684" s="361"/>
      <c r="L684" s="361"/>
      <c r="M684" s="362"/>
    </row>
    <row r="685" spans="1:13" s="363" customFormat="1" ht="15">
      <c r="A685" s="681" t="s">
        <v>618</v>
      </c>
      <c r="B685" s="682"/>
      <c r="C685" s="682"/>
      <c r="D685" s="682"/>
      <c r="E685" s="682"/>
      <c r="F685" s="682"/>
      <c r="G685" s="398">
        <f>TRUNC(SUM(G683),2)</f>
        <v>219.87</v>
      </c>
      <c r="H685" s="361"/>
      <c r="I685" s="361"/>
      <c r="J685" s="361"/>
      <c r="K685" s="361"/>
      <c r="L685" s="361"/>
      <c r="M685" s="362"/>
    </row>
    <row r="686" spans="1:13" s="363" customFormat="1" ht="15">
      <c r="A686" s="446" t="s">
        <v>905</v>
      </c>
      <c r="B686" s="488"/>
      <c r="C686" s="488"/>
      <c r="D686" s="488"/>
      <c r="E686" s="488"/>
      <c r="F686" s="794" t="s">
        <v>621</v>
      </c>
      <c r="G686" s="398">
        <f>TRUNC(SUM(G684:G685),2)</f>
        <v>224.58</v>
      </c>
      <c r="H686" s="361"/>
      <c r="I686" s="361"/>
      <c r="J686" s="361"/>
      <c r="K686" s="361"/>
      <c r="L686" s="361"/>
      <c r="M686" s="362"/>
    </row>
    <row r="687" spans="1:13" s="363" customFormat="1" ht="15">
      <c r="A687" s="439"/>
      <c r="B687" s="439"/>
      <c r="C687" s="439"/>
      <c r="D687" s="439"/>
      <c r="E687" s="439"/>
      <c r="F687" s="803"/>
      <c r="G687" s="439"/>
      <c r="H687" s="361"/>
      <c r="I687" s="361"/>
      <c r="J687" s="361"/>
      <c r="K687" s="361"/>
      <c r="L687" s="361"/>
      <c r="M687" s="362"/>
    </row>
    <row r="688" spans="1:13" s="363" customFormat="1" ht="15">
      <c r="A688" s="439"/>
      <c r="B688" s="439"/>
      <c r="C688" s="439"/>
      <c r="D688" s="439"/>
      <c r="E688" s="439"/>
      <c r="F688" s="803"/>
      <c r="G688" s="439"/>
      <c r="H688" s="361"/>
      <c r="I688" s="361"/>
      <c r="J688" s="361"/>
      <c r="K688" s="361"/>
      <c r="L688" s="361"/>
      <c r="M688" s="362"/>
    </row>
    <row r="689" spans="1:13" s="363" customFormat="1" ht="25.5">
      <c r="A689" s="392" t="s">
        <v>337</v>
      </c>
      <c r="B689" s="393" t="s">
        <v>338</v>
      </c>
      <c r="C689" s="394" t="s">
        <v>339</v>
      </c>
      <c r="D689" s="394" t="s">
        <v>340</v>
      </c>
      <c r="E689" s="395" t="s">
        <v>341</v>
      </c>
      <c r="F689" s="792" t="s">
        <v>620</v>
      </c>
      <c r="G689" s="396" t="s">
        <v>619</v>
      </c>
      <c r="H689" s="361"/>
      <c r="I689" s="361"/>
      <c r="J689" s="361"/>
      <c r="K689" s="361"/>
      <c r="L689" s="361"/>
      <c r="M689" s="362"/>
    </row>
    <row r="690" spans="1:13" s="363" customFormat="1" ht="15">
      <c r="A690" s="371"/>
      <c r="B690" s="371"/>
      <c r="C690" s="477"/>
      <c r="D690" s="477"/>
      <c r="E690" s="478"/>
      <c r="F690" s="793"/>
      <c r="G690" s="479"/>
      <c r="H690" s="361"/>
      <c r="I690" s="361"/>
      <c r="J690" s="361"/>
      <c r="K690" s="361"/>
      <c r="L690" s="361"/>
      <c r="M690" s="362"/>
    </row>
    <row r="691" spans="1:13" s="363" customFormat="1" ht="15">
      <c r="A691" s="372" t="s">
        <v>826</v>
      </c>
      <c r="B691" s="685" t="s">
        <v>829</v>
      </c>
      <c r="C691" s="686"/>
      <c r="D691" s="686"/>
      <c r="E691" s="686"/>
      <c r="F691" s="686"/>
      <c r="G691" s="687"/>
      <c r="H691" s="361"/>
      <c r="I691" s="361"/>
      <c r="J691" s="361"/>
      <c r="K691" s="361"/>
      <c r="L691" s="361"/>
      <c r="M691" s="362"/>
    </row>
    <row r="692" spans="1:13" s="363" customFormat="1" ht="38.25">
      <c r="A692" s="372" t="s">
        <v>899</v>
      </c>
      <c r="B692" s="484" t="s">
        <v>832</v>
      </c>
      <c r="C692" s="485"/>
      <c r="D692" s="485"/>
      <c r="E692" s="486"/>
      <c r="F692" s="809"/>
      <c r="G692" s="487"/>
      <c r="H692" s="361"/>
      <c r="I692" s="361"/>
      <c r="J692" s="361"/>
      <c r="K692" s="361"/>
      <c r="L692" s="361"/>
      <c r="M692" s="362"/>
    </row>
    <row r="693" spans="1:13" s="363" customFormat="1" ht="15">
      <c r="A693" s="306" t="s">
        <v>447</v>
      </c>
      <c r="B693" s="306" t="s">
        <v>446</v>
      </c>
      <c r="C693" s="355" t="s">
        <v>344</v>
      </c>
      <c r="D693" s="306" t="s">
        <v>345</v>
      </c>
      <c r="E693" s="482">
        <v>1.5</v>
      </c>
      <c r="F693" s="789">
        <v>13.12124112</v>
      </c>
      <c r="G693" s="406">
        <f>TRUNC(E693*F693,2)</f>
        <v>19.68</v>
      </c>
      <c r="H693" s="361"/>
      <c r="I693" s="361"/>
      <c r="J693" s="361"/>
      <c r="K693" s="361"/>
      <c r="L693" s="361"/>
      <c r="M693" s="362"/>
    </row>
    <row r="694" spans="1:13" s="363" customFormat="1" ht="15">
      <c r="A694" s="306" t="s">
        <v>445</v>
      </c>
      <c r="B694" s="306" t="s">
        <v>444</v>
      </c>
      <c r="C694" s="355" t="s">
        <v>344</v>
      </c>
      <c r="D694" s="306" t="s">
        <v>345</v>
      </c>
      <c r="E694" s="482">
        <v>1.5</v>
      </c>
      <c r="F694" s="789">
        <v>16.70995664</v>
      </c>
      <c r="G694" s="406">
        <f>TRUNC(E694*F694,2)</f>
        <v>25.06</v>
      </c>
      <c r="H694" s="361"/>
      <c r="I694" s="361"/>
      <c r="J694" s="361"/>
      <c r="K694" s="361"/>
      <c r="L694" s="361"/>
      <c r="M694" s="362"/>
    </row>
    <row r="695" spans="1:13" s="363" customFormat="1" ht="15">
      <c r="A695" s="306" t="s">
        <v>907</v>
      </c>
      <c r="B695" s="306" t="s">
        <v>908</v>
      </c>
      <c r="C695" s="491" t="s">
        <v>334</v>
      </c>
      <c r="D695" s="489" t="s">
        <v>335</v>
      </c>
      <c r="E695" s="302">
        <v>1</v>
      </c>
      <c r="F695" s="789">
        <v>127.028452</v>
      </c>
      <c r="G695" s="406">
        <f>TRUNC(E695*F695,2)</f>
        <v>127.02</v>
      </c>
      <c r="H695" s="361"/>
      <c r="I695" s="361"/>
      <c r="J695" s="361"/>
      <c r="K695" s="361"/>
      <c r="L695" s="361"/>
      <c r="M695" s="362"/>
    </row>
    <row r="696" spans="1:13" s="363" customFormat="1" ht="15">
      <c r="A696" s="681" t="s">
        <v>617</v>
      </c>
      <c r="B696" s="682"/>
      <c r="C696" s="682"/>
      <c r="D696" s="682"/>
      <c r="E696" s="682"/>
      <c r="F696" s="682"/>
      <c r="G696" s="398">
        <f>TRUNC(SUM(G693:G694),2)</f>
        <v>44.74</v>
      </c>
      <c r="H696" s="361"/>
      <c r="I696" s="361"/>
      <c r="J696" s="361"/>
      <c r="K696" s="361"/>
      <c r="L696" s="361"/>
      <c r="M696" s="362"/>
    </row>
    <row r="697" spans="1:13" s="363" customFormat="1" ht="15">
      <c r="A697" s="681" t="s">
        <v>618</v>
      </c>
      <c r="B697" s="682"/>
      <c r="C697" s="682"/>
      <c r="D697" s="682"/>
      <c r="E697" s="682"/>
      <c r="F697" s="682"/>
      <c r="G697" s="398">
        <f>TRUNC(SUM(G695),2)</f>
        <v>127.02</v>
      </c>
      <c r="H697" s="361"/>
      <c r="I697" s="361"/>
      <c r="J697" s="361"/>
      <c r="K697" s="361"/>
      <c r="L697" s="361"/>
      <c r="M697" s="362"/>
    </row>
    <row r="698" spans="1:13" s="363" customFormat="1" ht="15">
      <c r="A698" s="446" t="s">
        <v>905</v>
      </c>
      <c r="B698" s="488"/>
      <c r="C698" s="488"/>
      <c r="D698" s="488"/>
      <c r="E698" s="488"/>
      <c r="F698" s="794" t="s">
        <v>621</v>
      </c>
      <c r="G698" s="398">
        <f>TRUNC(SUM(G696:G697),2)</f>
        <v>171.76</v>
      </c>
      <c r="H698" s="361"/>
      <c r="I698" s="361"/>
      <c r="J698" s="361"/>
      <c r="K698" s="361"/>
      <c r="L698" s="361"/>
      <c r="M698" s="362"/>
    </row>
    <row r="699" spans="1:13" s="363" customFormat="1" ht="15">
      <c r="A699" s="439"/>
      <c r="B699" s="439"/>
      <c r="C699" s="439"/>
      <c r="D699" s="439"/>
      <c r="E699" s="439"/>
      <c r="F699" s="803"/>
      <c r="G699" s="439"/>
      <c r="H699" s="361"/>
      <c r="I699" s="361"/>
      <c r="J699" s="361"/>
      <c r="K699" s="361"/>
      <c r="L699" s="361"/>
      <c r="M699" s="362"/>
    </row>
    <row r="700" spans="1:13" s="363" customFormat="1" ht="15">
      <c r="A700" s="439"/>
      <c r="B700" s="439"/>
      <c r="C700" s="439"/>
      <c r="D700" s="439"/>
      <c r="E700" s="439"/>
      <c r="F700" s="803"/>
      <c r="G700" s="439"/>
      <c r="H700" s="361"/>
      <c r="I700" s="361"/>
      <c r="J700" s="361"/>
      <c r="K700" s="361"/>
      <c r="L700" s="361"/>
      <c r="M700" s="362"/>
    </row>
    <row r="701" spans="1:13" s="363" customFormat="1" ht="25.5">
      <c r="A701" s="392" t="s">
        <v>337</v>
      </c>
      <c r="B701" s="393" t="s">
        <v>338</v>
      </c>
      <c r="C701" s="394" t="s">
        <v>339</v>
      </c>
      <c r="D701" s="394" t="s">
        <v>340</v>
      </c>
      <c r="E701" s="395" t="s">
        <v>341</v>
      </c>
      <c r="F701" s="792" t="s">
        <v>620</v>
      </c>
      <c r="G701" s="396" t="s">
        <v>619</v>
      </c>
      <c r="H701" s="361"/>
      <c r="I701" s="361"/>
      <c r="J701" s="361"/>
      <c r="K701" s="361"/>
      <c r="L701" s="361"/>
      <c r="M701" s="362"/>
    </row>
    <row r="702" spans="1:13" s="363" customFormat="1" ht="15">
      <c r="A702" s="371"/>
      <c r="B702" s="371"/>
      <c r="C702" s="477"/>
      <c r="D702" s="477"/>
      <c r="E702" s="478"/>
      <c r="F702" s="793"/>
      <c r="G702" s="479"/>
      <c r="H702" s="361"/>
      <c r="I702" s="361"/>
      <c r="J702" s="361"/>
      <c r="K702" s="361"/>
      <c r="L702" s="361"/>
      <c r="M702" s="362"/>
    </row>
    <row r="703" spans="1:13" s="363" customFormat="1" ht="15">
      <c r="A703" s="372" t="s">
        <v>826</v>
      </c>
      <c r="B703" s="685" t="s">
        <v>829</v>
      </c>
      <c r="C703" s="686"/>
      <c r="D703" s="686"/>
      <c r="E703" s="686"/>
      <c r="F703" s="686"/>
      <c r="G703" s="687"/>
      <c r="H703" s="361"/>
      <c r="I703" s="361"/>
      <c r="J703" s="361"/>
      <c r="K703" s="361"/>
      <c r="L703" s="361"/>
      <c r="M703" s="362"/>
    </row>
    <row r="704" spans="1:13" s="363" customFormat="1" ht="38.25">
      <c r="A704" s="372" t="s">
        <v>900</v>
      </c>
      <c r="B704" s="484" t="s">
        <v>833</v>
      </c>
      <c r="C704" s="485"/>
      <c r="D704" s="485"/>
      <c r="E704" s="486"/>
      <c r="F704" s="809"/>
      <c r="G704" s="487"/>
      <c r="H704" s="361"/>
      <c r="I704" s="361"/>
      <c r="J704" s="361"/>
      <c r="K704" s="361"/>
      <c r="L704" s="361"/>
      <c r="M704" s="362"/>
    </row>
    <row r="705" spans="1:13" s="363" customFormat="1" ht="15">
      <c r="A705" s="306" t="s">
        <v>447</v>
      </c>
      <c r="B705" s="306" t="s">
        <v>446</v>
      </c>
      <c r="C705" s="355" t="s">
        <v>344</v>
      </c>
      <c r="D705" s="306" t="s">
        <v>345</v>
      </c>
      <c r="E705" s="482">
        <v>1.5</v>
      </c>
      <c r="F705" s="789">
        <v>13.12124112</v>
      </c>
      <c r="G705" s="406">
        <f>TRUNC(E705*F705,2)</f>
        <v>19.68</v>
      </c>
      <c r="H705" s="361"/>
      <c r="I705" s="361"/>
      <c r="J705" s="361"/>
      <c r="K705" s="361"/>
      <c r="L705" s="361"/>
      <c r="M705" s="362"/>
    </row>
    <row r="706" spans="1:13" s="363" customFormat="1" ht="15">
      <c r="A706" s="306" t="s">
        <v>445</v>
      </c>
      <c r="B706" s="306" t="s">
        <v>444</v>
      </c>
      <c r="C706" s="355" t="s">
        <v>344</v>
      </c>
      <c r="D706" s="306" t="s">
        <v>345</v>
      </c>
      <c r="E706" s="482">
        <v>1.5</v>
      </c>
      <c r="F706" s="789">
        <v>16.70995664</v>
      </c>
      <c r="G706" s="406">
        <f>TRUNC(E706*F706,2)</f>
        <v>25.06</v>
      </c>
      <c r="H706" s="361"/>
      <c r="I706" s="361"/>
      <c r="J706" s="361"/>
      <c r="K706" s="361"/>
      <c r="L706" s="361"/>
      <c r="M706" s="362"/>
    </row>
    <row r="707" spans="1:13" s="363" customFormat="1" ht="15">
      <c r="A707" s="306" t="s">
        <v>1036</v>
      </c>
      <c r="B707" s="306" t="s">
        <v>1035</v>
      </c>
      <c r="C707" s="355" t="s">
        <v>334</v>
      </c>
      <c r="D707" s="306" t="s">
        <v>335</v>
      </c>
      <c r="E707" s="302">
        <v>1</v>
      </c>
      <c r="F707" s="789">
        <v>248.72559103999998</v>
      </c>
      <c r="G707" s="406">
        <f>TRUNC(E707*F707,2)</f>
        <v>248.72</v>
      </c>
      <c r="H707" s="361"/>
      <c r="I707" s="361"/>
      <c r="J707" s="361"/>
      <c r="K707" s="361"/>
      <c r="L707" s="361"/>
      <c r="M707" s="362"/>
    </row>
    <row r="708" spans="1:13" s="363" customFormat="1" ht="15">
      <c r="A708" s="681" t="s">
        <v>617</v>
      </c>
      <c r="B708" s="682"/>
      <c r="C708" s="682"/>
      <c r="D708" s="682"/>
      <c r="E708" s="682"/>
      <c r="F708" s="682"/>
      <c r="G708" s="398">
        <f>TRUNC(SUM(G705:G706),2)</f>
        <v>44.74</v>
      </c>
      <c r="H708" s="361"/>
      <c r="I708" s="361"/>
      <c r="J708" s="361"/>
      <c r="K708" s="361"/>
      <c r="L708" s="361"/>
      <c r="M708" s="362"/>
    </row>
    <row r="709" spans="1:13" s="363" customFormat="1" ht="15">
      <c r="A709" s="681" t="s">
        <v>618</v>
      </c>
      <c r="B709" s="682"/>
      <c r="C709" s="682"/>
      <c r="D709" s="682"/>
      <c r="E709" s="682"/>
      <c r="F709" s="682"/>
      <c r="G709" s="398">
        <f>TRUNC(SUM(G707),2)</f>
        <v>248.72</v>
      </c>
      <c r="H709" s="361"/>
      <c r="I709" s="361"/>
      <c r="J709" s="361"/>
      <c r="K709" s="361"/>
      <c r="L709" s="361"/>
      <c r="M709" s="362"/>
    </row>
    <row r="710" spans="1:13" s="363" customFormat="1" ht="15">
      <c r="A710" s="446" t="s">
        <v>905</v>
      </c>
      <c r="B710" s="488"/>
      <c r="C710" s="488"/>
      <c r="D710" s="488"/>
      <c r="E710" s="488"/>
      <c r="F710" s="794" t="s">
        <v>621</v>
      </c>
      <c r="G710" s="398">
        <f>TRUNC(SUM(G708:G709),2)</f>
        <v>293.46</v>
      </c>
      <c r="H710" s="361"/>
      <c r="I710" s="361"/>
      <c r="J710" s="361"/>
      <c r="K710" s="361"/>
      <c r="L710" s="361"/>
      <c r="M710" s="362"/>
    </row>
    <row r="711" spans="1:13" s="363" customFormat="1" ht="15">
      <c r="A711" s="439"/>
      <c r="B711" s="439"/>
      <c r="C711" s="439"/>
      <c r="D711" s="439"/>
      <c r="E711" s="439"/>
      <c r="F711" s="803"/>
      <c r="G711" s="439"/>
      <c r="H711" s="361"/>
      <c r="I711" s="361"/>
      <c r="J711" s="361"/>
      <c r="K711" s="361"/>
      <c r="L711" s="361"/>
      <c r="M711" s="362"/>
    </row>
    <row r="712" spans="1:13" s="363" customFormat="1" ht="15">
      <c r="A712" s="439"/>
      <c r="B712" s="439"/>
      <c r="C712" s="439"/>
      <c r="D712" s="439"/>
      <c r="E712" s="439"/>
      <c r="F712" s="803"/>
      <c r="G712" s="439"/>
      <c r="H712" s="361"/>
      <c r="I712" s="361"/>
      <c r="J712" s="361"/>
      <c r="K712" s="361"/>
      <c r="L712" s="361"/>
      <c r="M712" s="362"/>
    </row>
    <row r="713" spans="1:13" s="363" customFormat="1" ht="25.5">
      <c r="A713" s="392" t="s">
        <v>337</v>
      </c>
      <c r="B713" s="393" t="s">
        <v>338</v>
      </c>
      <c r="C713" s="394" t="s">
        <v>339</v>
      </c>
      <c r="D713" s="394" t="s">
        <v>340</v>
      </c>
      <c r="E713" s="395" t="s">
        <v>341</v>
      </c>
      <c r="F713" s="792" t="s">
        <v>620</v>
      </c>
      <c r="G713" s="396" t="s">
        <v>619</v>
      </c>
      <c r="H713" s="361"/>
      <c r="I713" s="361"/>
      <c r="J713" s="361"/>
      <c r="K713" s="361"/>
      <c r="L713" s="361"/>
      <c r="M713" s="362"/>
    </row>
    <row r="714" spans="1:13" s="363" customFormat="1" ht="15">
      <c r="A714" s="371"/>
      <c r="B714" s="371"/>
      <c r="C714" s="477"/>
      <c r="D714" s="477"/>
      <c r="E714" s="478"/>
      <c r="F714" s="793"/>
      <c r="G714" s="479"/>
      <c r="H714" s="361"/>
      <c r="I714" s="361"/>
      <c r="J714" s="361"/>
      <c r="K714" s="361"/>
      <c r="L714" s="361"/>
      <c r="M714" s="362"/>
    </row>
    <row r="715" spans="1:13" s="363" customFormat="1" ht="15">
      <c r="A715" s="372" t="s">
        <v>826</v>
      </c>
      <c r="B715" s="685" t="s">
        <v>829</v>
      </c>
      <c r="C715" s="686"/>
      <c r="D715" s="686"/>
      <c r="E715" s="686"/>
      <c r="F715" s="686"/>
      <c r="G715" s="687"/>
      <c r="H715" s="361"/>
      <c r="I715" s="361"/>
      <c r="J715" s="361"/>
      <c r="K715" s="361"/>
      <c r="L715" s="361"/>
      <c r="M715" s="362"/>
    </row>
    <row r="716" spans="1:13" s="363" customFormat="1" ht="38.25">
      <c r="A716" s="372" t="s">
        <v>901</v>
      </c>
      <c r="B716" s="484" t="s">
        <v>834</v>
      </c>
      <c r="C716" s="485"/>
      <c r="D716" s="485"/>
      <c r="E716" s="486"/>
      <c r="F716" s="809"/>
      <c r="G716" s="487"/>
      <c r="H716" s="361"/>
      <c r="I716" s="361"/>
      <c r="J716" s="361"/>
      <c r="K716" s="361"/>
      <c r="L716" s="361"/>
      <c r="M716" s="362"/>
    </row>
    <row r="717" spans="1:13" s="363" customFormat="1" ht="15">
      <c r="A717" s="306" t="s">
        <v>447</v>
      </c>
      <c r="B717" s="306" t="s">
        <v>446</v>
      </c>
      <c r="C717" s="355" t="s">
        <v>344</v>
      </c>
      <c r="D717" s="306" t="s">
        <v>345</v>
      </c>
      <c r="E717" s="482">
        <v>0.1</v>
      </c>
      <c r="F717" s="789">
        <v>13.12124112</v>
      </c>
      <c r="G717" s="406">
        <f>TRUNC(E717*F717,2)</f>
        <v>1.31</v>
      </c>
      <c r="H717" s="361"/>
      <c r="I717" s="361"/>
      <c r="J717" s="361"/>
      <c r="K717" s="361"/>
      <c r="L717" s="361"/>
      <c r="M717" s="362"/>
    </row>
    <row r="718" spans="1:13" s="363" customFormat="1" ht="15">
      <c r="A718" s="306" t="s">
        <v>445</v>
      </c>
      <c r="B718" s="306" t="s">
        <v>444</v>
      </c>
      <c r="C718" s="355" t="s">
        <v>344</v>
      </c>
      <c r="D718" s="306" t="s">
        <v>345</v>
      </c>
      <c r="E718" s="482">
        <v>0.1</v>
      </c>
      <c r="F718" s="789">
        <v>16.70995664</v>
      </c>
      <c r="G718" s="406">
        <f>TRUNC(E718*F718,2)</f>
        <v>1.67</v>
      </c>
      <c r="H718" s="361"/>
      <c r="I718" s="361"/>
      <c r="J718" s="361"/>
      <c r="K718" s="361"/>
      <c r="L718" s="361"/>
      <c r="M718" s="362"/>
    </row>
    <row r="719" spans="1:13" s="363" customFormat="1" ht="25.5">
      <c r="A719" s="306" t="s">
        <v>912</v>
      </c>
      <c r="B719" s="306" t="s">
        <v>913</v>
      </c>
      <c r="C719" s="491" t="s">
        <v>334</v>
      </c>
      <c r="D719" s="489" t="s">
        <v>335</v>
      </c>
      <c r="E719" s="302">
        <v>1</v>
      </c>
      <c r="F719" s="789">
        <v>13.36278928</v>
      </c>
      <c r="G719" s="406">
        <f>TRUNC(E719*F719,2)</f>
        <v>13.36</v>
      </c>
      <c r="H719" s="361"/>
      <c r="I719" s="361"/>
      <c r="J719" s="361"/>
      <c r="K719" s="361"/>
      <c r="L719" s="361"/>
      <c r="M719" s="362"/>
    </row>
    <row r="720" spans="1:13" s="363" customFormat="1" ht="15">
      <c r="A720" s="681" t="s">
        <v>617</v>
      </c>
      <c r="B720" s="682"/>
      <c r="C720" s="682"/>
      <c r="D720" s="682"/>
      <c r="E720" s="682"/>
      <c r="F720" s="682"/>
      <c r="G720" s="398">
        <f>TRUNC(SUM(G717:G718),2)</f>
        <v>2.98</v>
      </c>
      <c r="H720" s="361"/>
      <c r="I720" s="361"/>
      <c r="J720" s="361"/>
      <c r="K720" s="361"/>
      <c r="L720" s="361"/>
      <c r="M720" s="362"/>
    </row>
    <row r="721" spans="1:13" s="363" customFormat="1" ht="15">
      <c r="A721" s="681" t="s">
        <v>618</v>
      </c>
      <c r="B721" s="682"/>
      <c r="C721" s="682"/>
      <c r="D721" s="682"/>
      <c r="E721" s="682"/>
      <c r="F721" s="682"/>
      <c r="G721" s="398">
        <f>TRUNC(SUM(G719),2)</f>
        <v>13.36</v>
      </c>
      <c r="H721" s="361"/>
      <c r="I721" s="361"/>
      <c r="J721" s="361"/>
      <c r="K721" s="361"/>
      <c r="L721" s="361"/>
      <c r="M721" s="362"/>
    </row>
    <row r="722" spans="1:13" s="363" customFormat="1" ht="15">
      <c r="A722" s="446" t="s">
        <v>911</v>
      </c>
      <c r="B722" s="488"/>
      <c r="C722" s="488"/>
      <c r="D722" s="488"/>
      <c r="E722" s="488"/>
      <c r="F722" s="794" t="s">
        <v>621</v>
      </c>
      <c r="G722" s="398">
        <f>TRUNC(SUM(G720:G721),2)</f>
        <v>16.34</v>
      </c>
      <c r="H722" s="361"/>
      <c r="I722" s="361"/>
      <c r="J722" s="361"/>
      <c r="K722" s="361"/>
      <c r="L722" s="361"/>
      <c r="M722" s="362"/>
    </row>
    <row r="723" spans="1:13" s="363" customFormat="1" ht="15">
      <c r="A723" s="439"/>
      <c r="B723" s="439"/>
      <c r="C723" s="439"/>
      <c r="D723" s="439"/>
      <c r="E723" s="439"/>
      <c r="F723" s="803"/>
      <c r="G723" s="439"/>
      <c r="H723" s="361"/>
      <c r="I723" s="361"/>
      <c r="J723" s="361"/>
      <c r="K723" s="361"/>
      <c r="L723" s="361"/>
      <c r="M723" s="362"/>
    </row>
    <row r="724" spans="1:13" s="363" customFormat="1" ht="15" hidden="1">
      <c r="A724" s="439"/>
      <c r="B724" s="439"/>
      <c r="C724" s="439"/>
      <c r="D724" s="439"/>
      <c r="E724" s="439"/>
      <c r="F724" s="803"/>
      <c r="G724" s="439"/>
      <c r="H724" s="361"/>
      <c r="I724" s="361"/>
      <c r="J724" s="361"/>
      <c r="K724" s="361"/>
      <c r="L724" s="361"/>
      <c r="M724" s="362"/>
    </row>
    <row r="725" spans="1:13" s="363" customFormat="1" ht="25.5">
      <c r="A725" s="392" t="s">
        <v>337</v>
      </c>
      <c r="B725" s="393" t="s">
        <v>338</v>
      </c>
      <c r="C725" s="394" t="s">
        <v>339</v>
      </c>
      <c r="D725" s="394" t="s">
        <v>340</v>
      </c>
      <c r="E725" s="395" t="s">
        <v>341</v>
      </c>
      <c r="F725" s="792" t="s">
        <v>620</v>
      </c>
      <c r="G725" s="396" t="s">
        <v>619</v>
      </c>
      <c r="H725" s="361"/>
      <c r="I725" s="361"/>
      <c r="J725" s="361"/>
      <c r="K725" s="361"/>
      <c r="L725" s="361"/>
      <c r="M725" s="362"/>
    </row>
    <row r="726" spans="1:13" s="363" customFormat="1" ht="15">
      <c r="A726" s="371"/>
      <c r="B726" s="371"/>
      <c r="C726" s="477"/>
      <c r="D726" s="477"/>
      <c r="E726" s="478"/>
      <c r="F726" s="793"/>
      <c r="G726" s="479"/>
      <c r="H726" s="361"/>
      <c r="I726" s="361"/>
      <c r="J726" s="361"/>
      <c r="K726" s="361"/>
      <c r="L726" s="361"/>
      <c r="M726" s="362"/>
    </row>
    <row r="727" spans="1:13" s="363" customFormat="1" ht="15">
      <c r="A727" s="372" t="s">
        <v>826</v>
      </c>
      <c r="B727" s="685" t="s">
        <v>829</v>
      </c>
      <c r="C727" s="686"/>
      <c r="D727" s="686"/>
      <c r="E727" s="686"/>
      <c r="F727" s="686"/>
      <c r="G727" s="687"/>
      <c r="H727" s="361"/>
      <c r="I727" s="361"/>
      <c r="J727" s="361"/>
      <c r="K727" s="361"/>
      <c r="L727" s="361"/>
      <c r="M727" s="362"/>
    </row>
    <row r="728" spans="1:13" s="363" customFormat="1" ht="38.25">
      <c r="A728" s="372" t="s">
        <v>902</v>
      </c>
      <c r="B728" s="484" t="s">
        <v>835</v>
      </c>
      <c r="C728" s="485"/>
      <c r="D728" s="485"/>
      <c r="E728" s="486"/>
      <c r="F728" s="809"/>
      <c r="G728" s="487"/>
      <c r="H728" s="361"/>
      <c r="I728" s="361"/>
      <c r="J728" s="361"/>
      <c r="K728" s="361"/>
      <c r="L728" s="361"/>
      <c r="M728" s="362"/>
    </row>
    <row r="729" spans="1:13" s="363" customFormat="1" ht="15">
      <c r="A729" s="306" t="s">
        <v>447</v>
      </c>
      <c r="B729" s="306" t="s">
        <v>446</v>
      </c>
      <c r="C729" s="355" t="s">
        <v>344</v>
      </c>
      <c r="D729" s="306" t="s">
        <v>345</v>
      </c>
      <c r="E729" s="482">
        <v>0.1</v>
      </c>
      <c r="F729" s="789">
        <v>13.12124112</v>
      </c>
      <c r="G729" s="406">
        <f>TRUNC(E729*F729,2)</f>
        <v>1.31</v>
      </c>
      <c r="H729" s="361"/>
      <c r="I729" s="361"/>
      <c r="J729" s="361"/>
      <c r="K729" s="361"/>
      <c r="L729" s="361"/>
      <c r="M729" s="362"/>
    </row>
    <row r="730" spans="1:13" s="363" customFormat="1" ht="15">
      <c r="A730" s="306" t="s">
        <v>445</v>
      </c>
      <c r="B730" s="306" t="s">
        <v>444</v>
      </c>
      <c r="C730" s="355" t="s">
        <v>344</v>
      </c>
      <c r="D730" s="306" t="s">
        <v>345</v>
      </c>
      <c r="E730" s="482">
        <v>0.1</v>
      </c>
      <c r="F730" s="789">
        <v>16.70995664</v>
      </c>
      <c r="G730" s="406">
        <f>TRUNC(E730*F730,2)</f>
        <v>1.67</v>
      </c>
      <c r="H730" s="361"/>
      <c r="I730" s="361"/>
      <c r="J730" s="361"/>
      <c r="K730" s="361"/>
      <c r="L730" s="361"/>
      <c r="M730" s="362"/>
    </row>
    <row r="731" spans="1:13" s="363" customFormat="1" ht="25.5">
      <c r="A731" s="306" t="s">
        <v>912</v>
      </c>
      <c r="B731" s="306" t="s">
        <v>913</v>
      </c>
      <c r="C731" s="491" t="s">
        <v>334</v>
      </c>
      <c r="D731" s="489" t="s">
        <v>335</v>
      </c>
      <c r="E731" s="302">
        <v>1</v>
      </c>
      <c r="F731" s="789">
        <v>13.36278928</v>
      </c>
      <c r="G731" s="406">
        <f>TRUNC(E731*F731,2)</f>
        <v>13.36</v>
      </c>
      <c r="H731" s="361"/>
      <c r="I731" s="361"/>
      <c r="J731" s="361"/>
      <c r="K731" s="361"/>
      <c r="L731" s="361"/>
      <c r="M731" s="362"/>
    </row>
    <row r="732" spans="1:13" s="363" customFormat="1" ht="15">
      <c r="A732" s="681" t="s">
        <v>617</v>
      </c>
      <c r="B732" s="682"/>
      <c r="C732" s="682"/>
      <c r="D732" s="682"/>
      <c r="E732" s="682"/>
      <c r="F732" s="682"/>
      <c r="G732" s="398">
        <f>TRUNC(SUM(G729:G730),2)</f>
        <v>2.98</v>
      </c>
      <c r="H732" s="361"/>
      <c r="I732" s="361"/>
      <c r="J732" s="361"/>
      <c r="K732" s="361"/>
      <c r="L732" s="361"/>
      <c r="M732" s="362"/>
    </row>
    <row r="733" spans="1:13" s="363" customFormat="1" ht="15">
      <c r="A733" s="681" t="s">
        <v>618</v>
      </c>
      <c r="B733" s="682"/>
      <c r="C733" s="682"/>
      <c r="D733" s="682"/>
      <c r="E733" s="682"/>
      <c r="F733" s="682"/>
      <c r="G733" s="398">
        <f>TRUNC(SUM(G731),2)</f>
        <v>13.36</v>
      </c>
      <c r="H733" s="361"/>
      <c r="I733" s="361"/>
      <c r="J733" s="361"/>
      <c r="K733" s="361"/>
      <c r="L733" s="361"/>
      <c r="M733" s="362"/>
    </row>
    <row r="734" spans="1:13" s="363" customFormat="1" ht="15">
      <c r="A734" s="446" t="s">
        <v>911</v>
      </c>
      <c r="B734" s="488"/>
      <c r="C734" s="488"/>
      <c r="D734" s="488"/>
      <c r="E734" s="488"/>
      <c r="F734" s="794" t="s">
        <v>621</v>
      </c>
      <c r="G734" s="398">
        <f>TRUNC(SUM(G732:G733),2)</f>
        <v>16.34</v>
      </c>
      <c r="H734" s="361"/>
      <c r="I734" s="361"/>
      <c r="J734" s="361"/>
      <c r="K734" s="361"/>
      <c r="L734" s="361"/>
      <c r="M734" s="362"/>
    </row>
    <row r="735" spans="1:13" s="363" customFormat="1" ht="15">
      <c r="A735" s="439"/>
      <c r="B735" s="439"/>
      <c r="C735" s="439"/>
      <c r="D735" s="439"/>
      <c r="E735" s="439"/>
      <c r="F735" s="803"/>
      <c r="G735" s="439"/>
      <c r="H735" s="361"/>
      <c r="I735" s="361"/>
      <c r="J735" s="361"/>
      <c r="K735" s="361"/>
      <c r="L735" s="361"/>
      <c r="M735" s="362"/>
    </row>
    <row r="736" spans="1:13" s="363" customFormat="1" ht="15" hidden="1">
      <c r="A736" s="439"/>
      <c r="B736" s="439"/>
      <c r="C736" s="439"/>
      <c r="D736" s="439"/>
      <c r="E736" s="439"/>
      <c r="F736" s="803"/>
      <c r="G736" s="439"/>
      <c r="H736" s="361"/>
      <c r="I736" s="361"/>
      <c r="J736" s="361"/>
      <c r="K736" s="361"/>
      <c r="L736" s="361"/>
      <c r="M736" s="362"/>
    </row>
    <row r="737" spans="1:13" s="363" customFormat="1" ht="25.5">
      <c r="A737" s="392" t="s">
        <v>337</v>
      </c>
      <c r="B737" s="393" t="s">
        <v>338</v>
      </c>
      <c r="C737" s="394" t="s">
        <v>339</v>
      </c>
      <c r="D737" s="394" t="s">
        <v>340</v>
      </c>
      <c r="E737" s="395" t="s">
        <v>341</v>
      </c>
      <c r="F737" s="792" t="s">
        <v>620</v>
      </c>
      <c r="G737" s="396" t="s">
        <v>619</v>
      </c>
      <c r="H737" s="361"/>
      <c r="I737" s="361"/>
      <c r="J737" s="361"/>
      <c r="K737" s="361"/>
      <c r="L737" s="361"/>
      <c r="M737" s="362"/>
    </row>
    <row r="738" spans="1:13" s="363" customFormat="1" ht="15">
      <c r="A738" s="371"/>
      <c r="B738" s="371"/>
      <c r="C738" s="477"/>
      <c r="D738" s="477"/>
      <c r="E738" s="478"/>
      <c r="F738" s="793"/>
      <c r="G738" s="479"/>
      <c r="H738" s="361"/>
      <c r="I738" s="361"/>
      <c r="J738" s="361"/>
      <c r="K738" s="361"/>
      <c r="L738" s="361"/>
      <c r="M738" s="362"/>
    </row>
    <row r="739" spans="1:13" s="363" customFormat="1" ht="15">
      <c r="A739" s="372" t="s">
        <v>828</v>
      </c>
      <c r="B739" s="685" t="s">
        <v>919</v>
      </c>
      <c r="C739" s="686"/>
      <c r="D739" s="686"/>
      <c r="E739" s="686"/>
      <c r="F739" s="686"/>
      <c r="G739" s="687"/>
      <c r="H739" s="361"/>
      <c r="I739" s="361"/>
      <c r="J739" s="361"/>
      <c r="K739" s="361"/>
      <c r="L739" s="361"/>
      <c r="M739" s="362"/>
    </row>
    <row r="740" spans="1:13" s="363" customFormat="1" ht="38.25">
      <c r="A740" s="372" t="s">
        <v>916</v>
      </c>
      <c r="B740" s="484" t="s">
        <v>827</v>
      </c>
      <c r="C740" s="485"/>
      <c r="D740" s="485"/>
      <c r="E740" s="486"/>
      <c r="F740" s="809"/>
      <c r="G740" s="487"/>
      <c r="H740" s="361"/>
      <c r="I740" s="361"/>
      <c r="J740" s="361"/>
      <c r="K740" s="361"/>
      <c r="L740" s="361"/>
      <c r="M740" s="362"/>
    </row>
    <row r="741" spans="1:13" s="363" customFormat="1" ht="15">
      <c r="A741" s="306" t="s">
        <v>447</v>
      </c>
      <c r="B741" s="306" t="s">
        <v>446</v>
      </c>
      <c r="C741" s="355" t="s">
        <v>344</v>
      </c>
      <c r="D741" s="306" t="s">
        <v>345</v>
      </c>
      <c r="E741" s="482">
        <v>0.25</v>
      </c>
      <c r="F741" s="789">
        <v>13.12124112</v>
      </c>
      <c r="G741" s="406">
        <f>TRUNC(E741*F741,2)</f>
        <v>3.28</v>
      </c>
      <c r="H741" s="361"/>
      <c r="I741" s="361"/>
      <c r="J741" s="361"/>
      <c r="K741" s="361"/>
      <c r="L741" s="361"/>
      <c r="M741" s="362"/>
    </row>
    <row r="742" spans="1:13" s="363" customFormat="1" ht="15">
      <c r="A742" s="306" t="s">
        <v>445</v>
      </c>
      <c r="B742" s="306" t="s">
        <v>444</v>
      </c>
      <c r="C742" s="355" t="s">
        <v>344</v>
      </c>
      <c r="D742" s="306" t="s">
        <v>345</v>
      </c>
      <c r="E742" s="482">
        <v>0.5</v>
      </c>
      <c r="F742" s="789">
        <v>16.70995664</v>
      </c>
      <c r="G742" s="406">
        <f>TRUNC(E742*F742,2)</f>
        <v>8.35</v>
      </c>
      <c r="H742" s="361"/>
      <c r="I742" s="361"/>
      <c r="J742" s="361"/>
      <c r="K742" s="361"/>
      <c r="L742" s="361"/>
      <c r="M742" s="362"/>
    </row>
    <row r="743" spans="1:13" s="363" customFormat="1" ht="15">
      <c r="A743" s="306" t="s">
        <v>921</v>
      </c>
      <c r="B743" s="306" t="s">
        <v>922</v>
      </c>
      <c r="C743" s="491" t="s">
        <v>334</v>
      </c>
      <c r="D743" s="489" t="s">
        <v>335</v>
      </c>
      <c r="E743" s="302">
        <v>1</v>
      </c>
      <c r="F743" s="789">
        <v>47.44696</v>
      </c>
      <c r="G743" s="406">
        <f>TRUNC(E743*F743,2)</f>
        <v>47.44</v>
      </c>
      <c r="H743" s="361"/>
      <c r="I743" s="361"/>
      <c r="J743" s="361"/>
      <c r="K743" s="361"/>
      <c r="L743" s="361"/>
      <c r="M743" s="362"/>
    </row>
    <row r="744" spans="1:13" s="363" customFormat="1" ht="15">
      <c r="A744" s="681" t="s">
        <v>617</v>
      </c>
      <c r="B744" s="682"/>
      <c r="C744" s="682"/>
      <c r="D744" s="682"/>
      <c r="E744" s="682"/>
      <c r="F744" s="682"/>
      <c r="G744" s="398">
        <f>TRUNC(SUM(G741:G742),2)</f>
        <v>11.63</v>
      </c>
      <c r="H744" s="361"/>
      <c r="I744" s="361"/>
      <c r="J744" s="361"/>
      <c r="K744" s="361"/>
      <c r="L744" s="361"/>
      <c r="M744" s="362"/>
    </row>
    <row r="745" spans="1:13" s="363" customFormat="1" ht="15">
      <c r="A745" s="681" t="s">
        <v>618</v>
      </c>
      <c r="B745" s="682"/>
      <c r="C745" s="682"/>
      <c r="D745" s="682"/>
      <c r="E745" s="682"/>
      <c r="F745" s="682"/>
      <c r="G745" s="398">
        <f>TRUNC(SUM(G743),2)</f>
        <v>47.44</v>
      </c>
      <c r="H745" s="361"/>
      <c r="I745" s="361"/>
      <c r="J745" s="361"/>
      <c r="K745" s="361"/>
      <c r="L745" s="361"/>
      <c r="M745" s="362"/>
    </row>
    <row r="746" spans="1:13" s="363" customFormat="1" ht="15">
      <c r="A746" s="446" t="s">
        <v>920</v>
      </c>
      <c r="B746" s="488"/>
      <c r="C746" s="488"/>
      <c r="D746" s="488"/>
      <c r="E746" s="488"/>
      <c r="F746" s="794" t="s">
        <v>621</v>
      </c>
      <c r="G746" s="398">
        <f>TRUNC(SUM(G744:G745),2)</f>
        <v>59.07</v>
      </c>
      <c r="H746" s="361"/>
      <c r="I746" s="361"/>
      <c r="J746" s="361"/>
      <c r="K746" s="361"/>
      <c r="L746" s="361"/>
      <c r="M746" s="362"/>
    </row>
    <row r="747" spans="1:13" s="363" customFormat="1" ht="15">
      <c r="A747" s="439"/>
      <c r="B747" s="439"/>
      <c r="C747" s="439"/>
      <c r="D747" s="439"/>
      <c r="E747" s="439"/>
      <c r="F747" s="803"/>
      <c r="G747" s="439"/>
      <c r="H747" s="361"/>
      <c r="I747" s="361"/>
      <c r="J747" s="361"/>
      <c r="K747" s="361"/>
      <c r="L747" s="361"/>
      <c r="M747" s="362"/>
    </row>
    <row r="748" spans="1:13" s="363" customFormat="1" ht="15">
      <c r="A748" s="439"/>
      <c r="B748" s="439"/>
      <c r="C748" s="439"/>
      <c r="D748" s="439"/>
      <c r="E748" s="439"/>
      <c r="F748" s="803"/>
      <c r="G748" s="439"/>
      <c r="H748" s="361"/>
      <c r="I748" s="361"/>
      <c r="J748" s="361"/>
      <c r="K748" s="361"/>
      <c r="L748" s="361"/>
      <c r="M748" s="362"/>
    </row>
    <row r="749" spans="1:13" s="363" customFormat="1" ht="25.5">
      <c r="A749" s="392" t="s">
        <v>337</v>
      </c>
      <c r="B749" s="393" t="s">
        <v>338</v>
      </c>
      <c r="C749" s="394" t="s">
        <v>339</v>
      </c>
      <c r="D749" s="394" t="s">
        <v>340</v>
      </c>
      <c r="E749" s="395" t="s">
        <v>341</v>
      </c>
      <c r="F749" s="792" t="s">
        <v>620</v>
      </c>
      <c r="G749" s="396" t="s">
        <v>619</v>
      </c>
      <c r="H749" s="361"/>
      <c r="I749" s="361"/>
      <c r="J749" s="361"/>
      <c r="K749" s="361"/>
      <c r="L749" s="361"/>
      <c r="M749" s="362"/>
    </row>
    <row r="750" spans="1:13" s="363" customFormat="1" ht="15">
      <c r="A750" s="371"/>
      <c r="B750" s="371"/>
      <c r="C750" s="477"/>
      <c r="D750" s="477"/>
      <c r="E750" s="478"/>
      <c r="F750" s="793"/>
      <c r="G750" s="479"/>
      <c r="H750" s="361"/>
      <c r="I750" s="361"/>
      <c r="J750" s="361"/>
      <c r="K750" s="361"/>
      <c r="L750" s="361"/>
      <c r="M750" s="362"/>
    </row>
    <row r="751" spans="1:13" s="363" customFormat="1" ht="15">
      <c r="A751" s="372" t="s">
        <v>828</v>
      </c>
      <c r="B751" s="685" t="s">
        <v>919</v>
      </c>
      <c r="C751" s="686"/>
      <c r="D751" s="686"/>
      <c r="E751" s="686"/>
      <c r="F751" s="686"/>
      <c r="G751" s="687"/>
      <c r="H751" s="361"/>
      <c r="I751" s="361"/>
      <c r="J751" s="361"/>
      <c r="K751" s="361"/>
      <c r="L751" s="361"/>
      <c r="M751" s="362"/>
    </row>
    <row r="752" spans="1:13" s="363" customFormat="1" ht="38.25">
      <c r="A752" s="372" t="s">
        <v>917</v>
      </c>
      <c r="B752" s="484" t="s">
        <v>1323</v>
      </c>
      <c r="C752" s="485"/>
      <c r="D752" s="485"/>
      <c r="E752" s="486"/>
      <c r="F752" s="809"/>
      <c r="G752" s="487"/>
      <c r="H752" s="361"/>
      <c r="I752" s="361"/>
      <c r="J752" s="361"/>
      <c r="K752" s="361"/>
      <c r="L752" s="361"/>
      <c r="M752" s="362"/>
    </row>
    <row r="753" spans="1:13" s="363" customFormat="1" ht="15">
      <c r="A753" s="306" t="s">
        <v>925</v>
      </c>
      <c r="B753" s="306" t="s">
        <v>923</v>
      </c>
      <c r="C753" s="491" t="s">
        <v>334</v>
      </c>
      <c r="D753" s="489" t="s">
        <v>335</v>
      </c>
      <c r="E753" s="302">
        <v>1</v>
      </c>
      <c r="F753" s="789">
        <v>64.7866672</v>
      </c>
      <c r="G753" s="406">
        <f>TRUNC(E753*F753,2)</f>
        <v>64.78</v>
      </c>
      <c r="H753" s="361"/>
      <c r="I753" s="361"/>
      <c r="J753" s="361"/>
      <c r="K753" s="361"/>
      <c r="L753" s="361"/>
      <c r="M753" s="362"/>
    </row>
    <row r="754" spans="1:13" s="363" customFormat="1" ht="15">
      <c r="A754" s="681" t="s">
        <v>617</v>
      </c>
      <c r="B754" s="682"/>
      <c r="C754" s="682"/>
      <c r="D754" s="682"/>
      <c r="E754" s="682"/>
      <c r="F754" s="682"/>
      <c r="G754" s="398">
        <v>0</v>
      </c>
      <c r="H754" s="361"/>
      <c r="I754" s="361"/>
      <c r="J754" s="361"/>
      <c r="K754" s="361"/>
      <c r="L754" s="361"/>
      <c r="M754" s="362"/>
    </row>
    <row r="755" spans="1:13" s="363" customFormat="1" ht="15">
      <c r="A755" s="681" t="s">
        <v>618</v>
      </c>
      <c r="B755" s="682"/>
      <c r="C755" s="682"/>
      <c r="D755" s="682"/>
      <c r="E755" s="682"/>
      <c r="F755" s="682"/>
      <c r="G755" s="398">
        <f>TRUNC(SUM(G753),2)</f>
        <v>64.78</v>
      </c>
      <c r="H755" s="361"/>
      <c r="I755" s="361"/>
      <c r="J755" s="361"/>
      <c r="K755" s="361"/>
      <c r="L755" s="361"/>
      <c r="M755" s="362"/>
    </row>
    <row r="756" spans="1:13" s="363" customFormat="1" ht="15">
      <c r="A756" s="446" t="s">
        <v>924</v>
      </c>
      <c r="B756" s="488"/>
      <c r="C756" s="488"/>
      <c r="D756" s="488"/>
      <c r="E756" s="488"/>
      <c r="F756" s="794" t="s">
        <v>621</v>
      </c>
      <c r="G756" s="398">
        <f>TRUNC(SUM(G754:G755),2)</f>
        <v>64.78</v>
      </c>
      <c r="H756" s="361"/>
      <c r="I756" s="361"/>
      <c r="J756" s="361"/>
      <c r="K756" s="361"/>
      <c r="L756" s="361"/>
      <c r="M756" s="362"/>
    </row>
    <row r="757" spans="1:13" s="363" customFormat="1" ht="15">
      <c r="A757" s="439"/>
      <c r="B757" s="439"/>
      <c r="C757" s="439"/>
      <c r="D757" s="439"/>
      <c r="E757" s="439"/>
      <c r="F757" s="803"/>
      <c r="G757" s="439"/>
      <c r="H757" s="361"/>
      <c r="I757" s="361"/>
      <c r="J757" s="361"/>
      <c r="K757" s="361"/>
      <c r="L757" s="361"/>
      <c r="M757" s="362"/>
    </row>
    <row r="758" spans="1:13" s="363" customFormat="1" ht="15">
      <c r="A758" s="439"/>
      <c r="B758" s="439"/>
      <c r="C758" s="439"/>
      <c r="D758" s="439"/>
      <c r="E758" s="439"/>
      <c r="F758" s="803"/>
      <c r="G758" s="439"/>
      <c r="H758" s="361"/>
      <c r="I758" s="361"/>
      <c r="J758" s="361"/>
      <c r="K758" s="361"/>
      <c r="L758" s="361"/>
      <c r="M758" s="362"/>
    </row>
    <row r="759" spans="1:13" s="363" customFormat="1" ht="25.5">
      <c r="A759" s="392" t="s">
        <v>337</v>
      </c>
      <c r="B759" s="393" t="s">
        <v>338</v>
      </c>
      <c r="C759" s="394" t="s">
        <v>339</v>
      </c>
      <c r="D759" s="394" t="s">
        <v>340</v>
      </c>
      <c r="E759" s="395" t="s">
        <v>341</v>
      </c>
      <c r="F759" s="792" t="s">
        <v>620</v>
      </c>
      <c r="G759" s="396" t="s">
        <v>619</v>
      </c>
      <c r="H759" s="361"/>
      <c r="I759" s="361"/>
      <c r="J759" s="361"/>
      <c r="K759" s="361"/>
      <c r="L759" s="361"/>
      <c r="M759" s="362"/>
    </row>
    <row r="760" spans="1:13" s="363" customFormat="1" ht="15">
      <c r="A760" s="371"/>
      <c r="B760" s="371"/>
      <c r="C760" s="477"/>
      <c r="D760" s="477"/>
      <c r="E760" s="478"/>
      <c r="F760" s="793"/>
      <c r="G760" s="479"/>
      <c r="H760" s="361"/>
      <c r="I760" s="361"/>
      <c r="J760" s="361"/>
      <c r="K760" s="361"/>
      <c r="L760" s="361"/>
      <c r="M760" s="362"/>
    </row>
    <row r="761" spans="1:13" s="363" customFormat="1" ht="15">
      <c r="A761" s="372" t="s">
        <v>828</v>
      </c>
      <c r="B761" s="685" t="s">
        <v>919</v>
      </c>
      <c r="C761" s="686"/>
      <c r="D761" s="686"/>
      <c r="E761" s="686"/>
      <c r="F761" s="686"/>
      <c r="G761" s="687"/>
      <c r="H761" s="361"/>
      <c r="I761" s="361"/>
      <c r="J761" s="361"/>
      <c r="K761" s="361"/>
      <c r="L761" s="361"/>
      <c r="M761" s="362"/>
    </row>
    <row r="762" spans="1:13" s="363" customFormat="1" ht="38.25">
      <c r="A762" s="372" t="s">
        <v>917</v>
      </c>
      <c r="B762" s="484" t="s">
        <v>1324</v>
      </c>
      <c r="C762" s="485"/>
      <c r="D762" s="485"/>
      <c r="E762" s="486"/>
      <c r="F762" s="809"/>
      <c r="G762" s="487"/>
      <c r="H762" s="361"/>
      <c r="I762" s="361"/>
      <c r="J762" s="361"/>
      <c r="K762" s="361"/>
      <c r="L762" s="361"/>
      <c r="M762" s="362"/>
    </row>
    <row r="763" spans="1:13" s="363" customFormat="1" ht="15">
      <c r="A763" s="306" t="s">
        <v>447</v>
      </c>
      <c r="B763" s="306" t="s">
        <v>446</v>
      </c>
      <c r="C763" s="355" t="s">
        <v>344</v>
      </c>
      <c r="D763" s="306" t="s">
        <v>345</v>
      </c>
      <c r="E763" s="482">
        <v>3.401</v>
      </c>
      <c r="F763" s="789">
        <v>13.12124112</v>
      </c>
      <c r="G763" s="406">
        <f>TRUNC(E763*F763,2)</f>
        <v>44.62</v>
      </c>
      <c r="H763" s="361"/>
      <c r="I763" s="361"/>
      <c r="J763" s="361"/>
      <c r="K763" s="361"/>
      <c r="L763" s="361"/>
      <c r="M763" s="362"/>
    </row>
    <row r="764" spans="1:13" s="363" customFormat="1" ht="15">
      <c r="A764" s="306" t="s">
        <v>445</v>
      </c>
      <c r="B764" s="306" t="s">
        <v>444</v>
      </c>
      <c r="C764" s="355" t="s">
        <v>344</v>
      </c>
      <c r="D764" s="306" t="s">
        <v>345</v>
      </c>
      <c r="E764" s="482">
        <v>1.914</v>
      </c>
      <c r="F764" s="789">
        <v>16.70995664</v>
      </c>
      <c r="G764" s="406">
        <f>TRUNC(E764*F764,2)</f>
        <v>31.98</v>
      </c>
      <c r="H764" s="361"/>
      <c r="I764" s="361"/>
      <c r="J764" s="361"/>
      <c r="K764" s="361"/>
      <c r="L764" s="361"/>
      <c r="M764" s="362"/>
    </row>
    <row r="765" spans="1:13" s="363" customFormat="1" ht="15">
      <c r="A765" s="681" t="s">
        <v>617</v>
      </c>
      <c r="B765" s="682"/>
      <c r="C765" s="682"/>
      <c r="D765" s="682"/>
      <c r="E765" s="682"/>
      <c r="F765" s="682"/>
      <c r="G765" s="398">
        <f>TRUNC(SUM(G763:G764),2)</f>
        <v>76.6</v>
      </c>
      <c r="H765" s="361"/>
      <c r="I765" s="361"/>
      <c r="J765" s="361"/>
      <c r="K765" s="361"/>
      <c r="L765" s="361"/>
      <c r="M765" s="362"/>
    </row>
    <row r="766" spans="1:13" s="363" customFormat="1" ht="15">
      <c r="A766" s="681" t="s">
        <v>618</v>
      </c>
      <c r="B766" s="682"/>
      <c r="C766" s="682"/>
      <c r="D766" s="682"/>
      <c r="E766" s="682"/>
      <c r="F766" s="682"/>
      <c r="G766" s="398">
        <v>0</v>
      </c>
      <c r="H766" s="361"/>
      <c r="I766" s="361"/>
      <c r="J766" s="361"/>
      <c r="K766" s="361"/>
      <c r="L766" s="361"/>
      <c r="M766" s="362"/>
    </row>
    <row r="767" spans="1:13" s="363" customFormat="1" ht="15">
      <c r="A767" s="446" t="s">
        <v>924</v>
      </c>
      <c r="B767" s="488"/>
      <c r="C767" s="488"/>
      <c r="D767" s="488"/>
      <c r="E767" s="488"/>
      <c r="F767" s="794" t="s">
        <v>621</v>
      </c>
      <c r="G767" s="398">
        <f>TRUNC(SUM(G765:G766),2)</f>
        <v>76.6</v>
      </c>
      <c r="H767" s="361"/>
      <c r="I767" s="361"/>
      <c r="J767" s="361"/>
      <c r="K767" s="361"/>
      <c r="L767" s="361"/>
      <c r="M767" s="362"/>
    </row>
    <row r="768" spans="1:13" s="363" customFormat="1" ht="15">
      <c r="A768" s="439"/>
      <c r="B768" s="439"/>
      <c r="C768" s="439"/>
      <c r="D768" s="439"/>
      <c r="E768" s="439"/>
      <c r="F768" s="803"/>
      <c r="G768" s="439"/>
      <c r="H768" s="361"/>
      <c r="I768" s="361"/>
      <c r="J768" s="361"/>
      <c r="K768" s="361"/>
      <c r="L768" s="361"/>
      <c r="M768" s="362"/>
    </row>
    <row r="769" spans="1:13" s="363" customFormat="1" ht="15">
      <c r="A769" s="439"/>
      <c r="B769" s="439"/>
      <c r="C769" s="439"/>
      <c r="D769" s="439"/>
      <c r="E769" s="439"/>
      <c r="F769" s="803"/>
      <c r="G769" s="439"/>
      <c r="H769" s="361"/>
      <c r="I769" s="361"/>
      <c r="J769" s="361"/>
      <c r="K769" s="361"/>
      <c r="L769" s="361"/>
      <c r="M769" s="362"/>
    </row>
    <row r="770" spans="1:13" s="363" customFormat="1" ht="25.5">
      <c r="A770" s="392" t="s">
        <v>337</v>
      </c>
      <c r="B770" s="393" t="s">
        <v>338</v>
      </c>
      <c r="C770" s="394" t="s">
        <v>339</v>
      </c>
      <c r="D770" s="394" t="s">
        <v>340</v>
      </c>
      <c r="E770" s="395" t="s">
        <v>341</v>
      </c>
      <c r="F770" s="792" t="s">
        <v>620</v>
      </c>
      <c r="G770" s="396" t="s">
        <v>619</v>
      </c>
      <c r="H770" s="361"/>
      <c r="I770" s="361"/>
      <c r="J770" s="361"/>
      <c r="K770" s="361"/>
      <c r="L770" s="361"/>
      <c r="M770" s="362"/>
    </row>
    <row r="771" spans="1:13" s="363" customFormat="1" ht="15">
      <c r="A771" s="371"/>
      <c r="B771" s="371"/>
      <c r="C771" s="477"/>
      <c r="D771" s="477"/>
      <c r="E771" s="478"/>
      <c r="F771" s="793"/>
      <c r="G771" s="479"/>
      <c r="H771" s="361"/>
      <c r="I771" s="361"/>
      <c r="J771" s="361"/>
      <c r="K771" s="361"/>
      <c r="L771" s="361"/>
      <c r="M771" s="362"/>
    </row>
    <row r="772" spans="1:13" s="363" customFormat="1" ht="15">
      <c r="A772" s="372" t="s">
        <v>836</v>
      </c>
      <c r="B772" s="685" t="s">
        <v>919</v>
      </c>
      <c r="C772" s="686"/>
      <c r="D772" s="686"/>
      <c r="E772" s="686"/>
      <c r="F772" s="686"/>
      <c r="G772" s="687"/>
      <c r="H772" s="361"/>
      <c r="I772" s="361"/>
      <c r="J772" s="361"/>
      <c r="K772" s="361"/>
      <c r="L772" s="361"/>
      <c r="M772" s="362"/>
    </row>
    <row r="773" spans="1:13" s="363" customFormat="1" ht="51">
      <c r="A773" s="372" t="s">
        <v>926</v>
      </c>
      <c r="B773" s="484" t="s">
        <v>838</v>
      </c>
      <c r="C773" s="485"/>
      <c r="D773" s="485"/>
      <c r="E773" s="486"/>
      <c r="F773" s="809"/>
      <c r="G773" s="487"/>
      <c r="H773" s="361"/>
      <c r="I773" s="361"/>
      <c r="J773" s="361"/>
      <c r="K773" s="361"/>
      <c r="L773" s="361"/>
      <c r="M773" s="362"/>
    </row>
    <row r="774" spans="1:13" s="363" customFormat="1" ht="15">
      <c r="A774" s="306" t="s">
        <v>447</v>
      </c>
      <c r="B774" s="306" t="s">
        <v>446</v>
      </c>
      <c r="C774" s="355" t="s">
        <v>344</v>
      </c>
      <c r="D774" s="306" t="s">
        <v>345</v>
      </c>
      <c r="E774" s="482">
        <v>0.5</v>
      </c>
      <c r="F774" s="789">
        <v>13.12124112</v>
      </c>
      <c r="G774" s="406">
        <f>TRUNC(E774*F774,2)</f>
        <v>6.56</v>
      </c>
      <c r="H774" s="361"/>
      <c r="I774" s="361"/>
      <c r="J774" s="361"/>
      <c r="K774" s="361"/>
      <c r="L774" s="361"/>
      <c r="M774" s="362"/>
    </row>
    <row r="775" spans="1:13" s="363" customFormat="1" ht="15">
      <c r="A775" s="306" t="s">
        <v>445</v>
      </c>
      <c r="B775" s="306" t="s">
        <v>444</v>
      </c>
      <c r="C775" s="355" t="s">
        <v>344</v>
      </c>
      <c r="D775" s="306" t="s">
        <v>345</v>
      </c>
      <c r="E775" s="482">
        <v>0.5</v>
      </c>
      <c r="F775" s="789">
        <v>16.70995664</v>
      </c>
      <c r="G775" s="406">
        <f>TRUNC(E775*F775,2)</f>
        <v>8.35</v>
      </c>
      <c r="H775" s="361"/>
      <c r="I775" s="361"/>
      <c r="J775" s="361"/>
      <c r="K775" s="361"/>
      <c r="L775" s="361"/>
      <c r="M775" s="362"/>
    </row>
    <row r="776" spans="1:13" s="363" customFormat="1" ht="25.5">
      <c r="A776" s="306" t="s">
        <v>928</v>
      </c>
      <c r="B776" s="306" t="s">
        <v>1143</v>
      </c>
      <c r="C776" s="491" t="s">
        <v>334</v>
      </c>
      <c r="D776" s="489" t="s">
        <v>335</v>
      </c>
      <c r="E776" s="302">
        <v>1</v>
      </c>
      <c r="F776" s="789">
        <v>137.0354472</v>
      </c>
      <c r="G776" s="406">
        <f>TRUNC(E776*F776,2)</f>
        <v>137.03</v>
      </c>
      <c r="H776" s="361"/>
      <c r="I776" s="361"/>
      <c r="J776" s="361"/>
      <c r="K776" s="361"/>
      <c r="L776" s="361"/>
      <c r="M776" s="362"/>
    </row>
    <row r="777" spans="1:13" s="363" customFormat="1" ht="15">
      <c r="A777" s="681" t="s">
        <v>617</v>
      </c>
      <c r="B777" s="682"/>
      <c r="C777" s="682"/>
      <c r="D777" s="682"/>
      <c r="E777" s="682"/>
      <c r="F777" s="682"/>
      <c r="G777" s="398">
        <f>TRUNC(SUM(G774:G775),2)</f>
        <v>14.91</v>
      </c>
      <c r="H777" s="361"/>
      <c r="I777" s="361"/>
      <c r="J777" s="361"/>
      <c r="K777" s="361"/>
      <c r="L777" s="361"/>
      <c r="M777" s="362"/>
    </row>
    <row r="778" spans="1:13" s="363" customFormat="1" ht="15">
      <c r="A778" s="681" t="s">
        <v>618</v>
      </c>
      <c r="B778" s="682"/>
      <c r="C778" s="682"/>
      <c r="D778" s="682"/>
      <c r="E778" s="682"/>
      <c r="F778" s="682"/>
      <c r="G778" s="398">
        <f>TRUNC(SUM(G776),2)</f>
        <v>137.03</v>
      </c>
      <c r="H778" s="361"/>
      <c r="I778" s="361"/>
      <c r="J778" s="361"/>
      <c r="K778" s="361"/>
      <c r="L778" s="361"/>
      <c r="M778" s="362"/>
    </row>
    <row r="779" spans="1:13" s="363" customFormat="1" ht="15">
      <c r="A779" s="446" t="s">
        <v>927</v>
      </c>
      <c r="B779" s="488"/>
      <c r="C779" s="488"/>
      <c r="D779" s="488"/>
      <c r="E779" s="488"/>
      <c r="F779" s="794" t="s">
        <v>621</v>
      </c>
      <c r="G779" s="398">
        <f>TRUNC(SUM(G777:G778),2)</f>
        <v>151.94</v>
      </c>
      <c r="H779" s="361"/>
      <c r="I779" s="361"/>
      <c r="J779" s="361"/>
      <c r="K779" s="361"/>
      <c r="L779" s="361"/>
      <c r="M779" s="362"/>
    </row>
    <row r="780" spans="1:13" s="363" customFormat="1" ht="15">
      <c r="A780" s="439"/>
      <c r="B780" s="439"/>
      <c r="C780" s="439"/>
      <c r="D780" s="439"/>
      <c r="E780" s="439"/>
      <c r="F780" s="803"/>
      <c r="G780" s="439"/>
      <c r="H780" s="361"/>
      <c r="I780" s="361"/>
      <c r="J780" s="361"/>
      <c r="K780" s="361"/>
      <c r="L780" s="361"/>
      <c r="M780" s="362"/>
    </row>
    <row r="781" spans="1:13" s="363" customFormat="1" ht="15">
      <c r="A781" s="439"/>
      <c r="B781" s="439"/>
      <c r="C781" s="439"/>
      <c r="D781" s="439"/>
      <c r="E781" s="439"/>
      <c r="F781" s="803"/>
      <c r="G781" s="439"/>
      <c r="H781" s="361"/>
      <c r="I781" s="361"/>
      <c r="J781" s="361"/>
      <c r="K781" s="361"/>
      <c r="L781" s="361"/>
      <c r="M781" s="362"/>
    </row>
    <row r="782" spans="1:13" s="363" customFormat="1" ht="25.5">
      <c r="A782" s="568" t="s">
        <v>337</v>
      </c>
      <c r="B782" s="569" t="s">
        <v>338</v>
      </c>
      <c r="C782" s="570" t="s">
        <v>339</v>
      </c>
      <c r="D782" s="570" t="s">
        <v>340</v>
      </c>
      <c r="E782" s="571" t="s">
        <v>341</v>
      </c>
      <c r="F782" s="812" t="s">
        <v>620</v>
      </c>
      <c r="G782" s="572" t="s">
        <v>619</v>
      </c>
      <c r="H782" s="361"/>
      <c r="I782" s="361"/>
      <c r="J782" s="361"/>
      <c r="K782" s="361"/>
      <c r="L782" s="361"/>
      <c r="M782" s="362"/>
    </row>
    <row r="783" spans="1:13" s="363" customFormat="1" ht="15">
      <c r="A783" s="371"/>
      <c r="B783" s="371"/>
      <c r="C783" s="477"/>
      <c r="D783" s="477"/>
      <c r="E783" s="478"/>
      <c r="F783" s="793"/>
      <c r="G783" s="479"/>
      <c r="H783" s="361"/>
      <c r="I783" s="361"/>
      <c r="J783" s="361"/>
      <c r="K783" s="361"/>
      <c r="L783" s="361"/>
      <c r="M783" s="362"/>
    </row>
    <row r="784" spans="1:13" s="363" customFormat="1" ht="15">
      <c r="A784" s="372" t="s">
        <v>836</v>
      </c>
      <c r="B784" s="685" t="s">
        <v>843</v>
      </c>
      <c r="C784" s="686"/>
      <c r="D784" s="686"/>
      <c r="E784" s="686"/>
      <c r="F784" s="686"/>
      <c r="G784" s="687"/>
      <c r="H784" s="361"/>
      <c r="I784" s="361"/>
      <c r="J784" s="361"/>
      <c r="K784" s="361"/>
      <c r="L784" s="361"/>
      <c r="M784" s="362"/>
    </row>
    <row r="785" spans="1:13" s="363" customFormat="1" ht="25.5">
      <c r="A785" s="372" t="s">
        <v>936</v>
      </c>
      <c r="B785" s="484" t="s">
        <v>841</v>
      </c>
      <c r="C785" s="485"/>
      <c r="D785" s="485"/>
      <c r="E785" s="486"/>
      <c r="F785" s="809"/>
      <c r="G785" s="487"/>
      <c r="H785" s="361"/>
      <c r="I785" s="361"/>
      <c r="J785" s="361"/>
      <c r="K785" s="361"/>
      <c r="L785" s="361"/>
      <c r="M785" s="362"/>
    </row>
    <row r="786" spans="1:13" s="363" customFormat="1" ht="15">
      <c r="A786" s="306" t="s">
        <v>1138</v>
      </c>
      <c r="B786" s="306" t="s">
        <v>1139</v>
      </c>
      <c r="C786" s="355" t="s">
        <v>344</v>
      </c>
      <c r="D786" s="306" t="s">
        <v>345</v>
      </c>
      <c r="E786" s="482">
        <v>5</v>
      </c>
      <c r="F786" s="789">
        <v>112.14736</v>
      </c>
      <c r="G786" s="280">
        <f>TRUNC(E786*F786,2)</f>
        <v>560.73</v>
      </c>
      <c r="H786" s="361"/>
      <c r="I786" s="361"/>
      <c r="J786" s="361"/>
      <c r="K786" s="361"/>
      <c r="L786" s="361"/>
      <c r="M786" s="362"/>
    </row>
    <row r="787" spans="1:13" s="363" customFormat="1" ht="25.5">
      <c r="A787" s="306" t="s">
        <v>1063</v>
      </c>
      <c r="B787" s="306" t="s">
        <v>1064</v>
      </c>
      <c r="C787" s="355" t="s">
        <v>344</v>
      </c>
      <c r="D787" s="306" t="s">
        <v>553</v>
      </c>
      <c r="E787" s="482">
        <v>1</v>
      </c>
      <c r="F787" s="789">
        <v>188.52833887999998</v>
      </c>
      <c r="G787" s="406">
        <f>TRUNC(E787*F787,2)</f>
        <v>188.52</v>
      </c>
      <c r="H787" s="361"/>
      <c r="I787" s="361"/>
      <c r="J787" s="361"/>
      <c r="K787" s="361"/>
      <c r="L787" s="361"/>
      <c r="M787" s="362"/>
    </row>
    <row r="788" spans="1:13" s="363" customFormat="1" ht="15">
      <c r="A788" s="306"/>
      <c r="B788" s="306"/>
      <c r="C788" s="491"/>
      <c r="D788" s="489"/>
      <c r="E788" s="302"/>
      <c r="F788" s="789"/>
      <c r="G788" s="406"/>
      <c r="H788" s="361"/>
      <c r="I788" s="361"/>
      <c r="J788" s="361"/>
      <c r="K788" s="361"/>
      <c r="L788" s="361"/>
      <c r="M788" s="362"/>
    </row>
    <row r="789" spans="1:13" s="363" customFormat="1" ht="15">
      <c r="A789" s="681" t="s">
        <v>617</v>
      </c>
      <c r="B789" s="682"/>
      <c r="C789" s="682"/>
      <c r="D789" s="682"/>
      <c r="E789" s="682"/>
      <c r="F789" s="682"/>
      <c r="G789" s="398">
        <f>TRUNC(SUM(G786:G787),2)</f>
        <v>749.25</v>
      </c>
      <c r="H789" s="361"/>
      <c r="I789" s="361"/>
      <c r="J789" s="361"/>
      <c r="K789" s="361"/>
      <c r="L789" s="361"/>
      <c r="M789" s="362"/>
    </row>
    <row r="790" spans="1:13" s="363" customFormat="1" ht="15">
      <c r="A790" s="681" t="s">
        <v>618</v>
      </c>
      <c r="B790" s="682"/>
      <c r="C790" s="682"/>
      <c r="D790" s="682"/>
      <c r="E790" s="682"/>
      <c r="F790" s="682"/>
      <c r="G790" s="398">
        <f>TRUNC(SUM(G788),2)</f>
        <v>0</v>
      </c>
      <c r="H790" s="361"/>
      <c r="I790" s="361"/>
      <c r="J790" s="361"/>
      <c r="K790" s="361"/>
      <c r="L790" s="361"/>
      <c r="M790" s="362"/>
    </row>
    <row r="791" spans="1:13" s="363" customFormat="1" ht="15">
      <c r="A791" s="517" t="s">
        <v>1140</v>
      </c>
      <c r="B791" s="488"/>
      <c r="C791" s="488"/>
      <c r="D791" s="488"/>
      <c r="E791" s="488"/>
      <c r="F791" s="794" t="s">
        <v>621</v>
      </c>
      <c r="G791" s="398">
        <f>TRUNC(SUM(G789:G790),2)</f>
        <v>749.25</v>
      </c>
      <c r="H791" s="361"/>
      <c r="I791" s="361"/>
      <c r="J791" s="361"/>
      <c r="K791" s="361"/>
      <c r="L791" s="361"/>
      <c r="M791" s="362"/>
    </row>
    <row r="792" spans="1:13" s="363" customFormat="1" ht="15">
      <c r="A792" s="439"/>
      <c r="B792" s="439"/>
      <c r="C792" s="439"/>
      <c r="D792" s="439"/>
      <c r="E792" s="439"/>
      <c r="F792" s="803"/>
      <c r="G792" s="439"/>
      <c r="H792" s="361"/>
      <c r="I792" s="361"/>
      <c r="J792" s="361"/>
      <c r="K792" s="361"/>
      <c r="L792" s="361"/>
      <c r="M792" s="362"/>
    </row>
    <row r="793" spans="1:13" s="363" customFormat="1" ht="15">
      <c r="A793" s="439"/>
      <c r="B793" s="439"/>
      <c r="C793" s="439"/>
      <c r="D793" s="439"/>
      <c r="E793" s="439"/>
      <c r="F793" s="803"/>
      <c r="G793" s="439"/>
      <c r="H793" s="361"/>
      <c r="I793" s="361"/>
      <c r="J793" s="361"/>
      <c r="K793" s="361"/>
      <c r="L793" s="361"/>
      <c r="M793" s="362"/>
    </row>
    <row r="794" spans="1:13" s="371" customFormat="1" ht="25.5">
      <c r="A794" s="392" t="s">
        <v>337</v>
      </c>
      <c r="B794" s="393" t="s">
        <v>338</v>
      </c>
      <c r="C794" s="394" t="s">
        <v>339</v>
      </c>
      <c r="D794" s="394" t="s">
        <v>340</v>
      </c>
      <c r="E794" s="395" t="s">
        <v>341</v>
      </c>
      <c r="F794" s="792" t="s">
        <v>620</v>
      </c>
      <c r="G794" s="396" t="s">
        <v>619</v>
      </c>
      <c r="H794" s="373"/>
      <c r="I794" s="373"/>
      <c r="J794" s="373"/>
      <c r="K794" s="373"/>
      <c r="L794" s="373"/>
      <c r="M794" s="374"/>
    </row>
    <row r="795" spans="1:13" s="363" customFormat="1" ht="15">
      <c r="A795" s="439"/>
      <c r="B795" s="439"/>
      <c r="C795" s="440"/>
      <c r="D795" s="440"/>
      <c r="E795" s="441"/>
      <c r="F795" s="793"/>
      <c r="G795" s="442"/>
      <c r="H795" s="361"/>
      <c r="I795" s="361"/>
      <c r="J795" s="361"/>
      <c r="K795" s="361"/>
      <c r="L795" s="361"/>
      <c r="M795" s="362"/>
    </row>
    <row r="796" spans="1:13" s="363" customFormat="1" ht="15">
      <c r="A796" s="372" t="s">
        <v>471</v>
      </c>
      <c r="B796" s="685" t="s">
        <v>457</v>
      </c>
      <c r="C796" s="686"/>
      <c r="D796" s="686"/>
      <c r="E796" s="686"/>
      <c r="F796" s="686"/>
      <c r="G796" s="687"/>
      <c r="H796" s="361"/>
      <c r="I796" s="361"/>
      <c r="J796" s="361"/>
      <c r="K796" s="361"/>
      <c r="L796" s="361"/>
      <c r="M796" s="362"/>
    </row>
    <row r="797" spans="1:13" s="363" customFormat="1" ht="76.5">
      <c r="A797" s="372" t="s">
        <v>472</v>
      </c>
      <c r="B797" s="484" t="s">
        <v>458</v>
      </c>
      <c r="C797" s="485"/>
      <c r="D797" s="485"/>
      <c r="E797" s="486"/>
      <c r="F797" s="809"/>
      <c r="G797" s="487"/>
      <c r="H797" s="361"/>
      <c r="I797" s="361"/>
      <c r="J797" s="361"/>
      <c r="K797" s="361"/>
      <c r="L797" s="361"/>
      <c r="M797" s="362"/>
    </row>
    <row r="798" spans="1:13" s="363" customFormat="1" ht="15">
      <c r="A798" s="306" t="s">
        <v>447</v>
      </c>
      <c r="B798" s="306" t="s">
        <v>446</v>
      </c>
      <c r="C798" s="355" t="s">
        <v>344</v>
      </c>
      <c r="D798" s="306" t="s">
        <v>345</v>
      </c>
      <c r="E798" s="302">
        <v>3.5</v>
      </c>
      <c r="F798" s="789">
        <v>13.12124112</v>
      </c>
      <c r="G798" s="406">
        <f>TRUNC(E798*F798,2)</f>
        <v>45.92</v>
      </c>
      <c r="H798" s="361"/>
      <c r="I798" s="361"/>
      <c r="J798" s="361"/>
      <c r="K798" s="361"/>
      <c r="L798" s="361"/>
      <c r="M798" s="362"/>
    </row>
    <row r="799" spans="1:13" s="363" customFormat="1" ht="15">
      <c r="A799" s="306" t="s">
        <v>445</v>
      </c>
      <c r="B799" s="306" t="s">
        <v>444</v>
      </c>
      <c r="C799" s="355" t="s">
        <v>344</v>
      </c>
      <c r="D799" s="306" t="s">
        <v>345</v>
      </c>
      <c r="E799" s="302">
        <v>3.5</v>
      </c>
      <c r="F799" s="789">
        <v>16.70995664</v>
      </c>
      <c r="G799" s="406">
        <f aca="true" t="shared" si="4" ref="G799:G805">TRUNC(E799*F799,2)</f>
        <v>58.48</v>
      </c>
      <c r="H799" s="361"/>
      <c r="I799" s="361"/>
      <c r="J799" s="361"/>
      <c r="K799" s="361"/>
      <c r="L799" s="361"/>
      <c r="M799" s="362"/>
    </row>
    <row r="800" spans="1:13" s="363" customFormat="1" ht="15">
      <c r="A800" s="306" t="s">
        <v>571</v>
      </c>
      <c r="B800" s="306" t="s">
        <v>565</v>
      </c>
      <c r="C800" s="355" t="s">
        <v>349</v>
      </c>
      <c r="D800" s="306" t="s">
        <v>335</v>
      </c>
      <c r="E800" s="302">
        <v>1</v>
      </c>
      <c r="F800" s="789">
        <v>3.5369551999999995</v>
      </c>
      <c r="G800" s="406">
        <f t="shared" si="4"/>
        <v>3.53</v>
      </c>
      <c r="H800" s="361"/>
      <c r="I800" s="361"/>
      <c r="J800" s="361"/>
      <c r="K800" s="361"/>
      <c r="L800" s="361"/>
      <c r="M800" s="362"/>
    </row>
    <row r="801" spans="1:13" s="363" customFormat="1" ht="15">
      <c r="A801" s="306" t="s">
        <v>572</v>
      </c>
      <c r="B801" s="306" t="s">
        <v>566</v>
      </c>
      <c r="C801" s="355" t="s">
        <v>349</v>
      </c>
      <c r="D801" s="306" t="s">
        <v>335</v>
      </c>
      <c r="E801" s="302">
        <v>1</v>
      </c>
      <c r="F801" s="789">
        <v>46.170205440000004</v>
      </c>
      <c r="G801" s="406">
        <f t="shared" si="4"/>
        <v>46.17</v>
      </c>
      <c r="H801" s="361"/>
      <c r="I801" s="361"/>
      <c r="J801" s="361"/>
      <c r="K801" s="361"/>
      <c r="L801" s="361"/>
      <c r="M801" s="362"/>
    </row>
    <row r="802" spans="1:13" s="363" customFormat="1" ht="15">
      <c r="A802" s="306" t="s">
        <v>573</v>
      </c>
      <c r="B802" s="306" t="s">
        <v>567</v>
      </c>
      <c r="C802" s="355" t="s">
        <v>349</v>
      </c>
      <c r="D802" s="306" t="s">
        <v>335</v>
      </c>
      <c r="E802" s="302">
        <v>1</v>
      </c>
      <c r="F802" s="789">
        <v>21.463279359999998</v>
      </c>
      <c r="G802" s="406">
        <f t="shared" si="4"/>
        <v>21.46</v>
      </c>
      <c r="H802" s="361"/>
      <c r="I802" s="361"/>
      <c r="J802" s="361"/>
      <c r="K802" s="361"/>
      <c r="L802" s="361"/>
      <c r="M802" s="362"/>
    </row>
    <row r="803" spans="1:13" s="363" customFormat="1" ht="15">
      <c r="A803" s="306" t="s">
        <v>574</v>
      </c>
      <c r="B803" s="306" t="s">
        <v>568</v>
      </c>
      <c r="C803" s="355" t="s">
        <v>349</v>
      </c>
      <c r="D803" s="306" t="s">
        <v>335</v>
      </c>
      <c r="E803" s="302">
        <v>1</v>
      </c>
      <c r="F803" s="789">
        <v>7.78130144</v>
      </c>
      <c r="G803" s="406">
        <f t="shared" si="4"/>
        <v>7.78</v>
      </c>
      <c r="H803" s="361"/>
      <c r="I803" s="361"/>
      <c r="J803" s="361"/>
      <c r="K803" s="361"/>
      <c r="L803" s="361"/>
      <c r="M803" s="362"/>
    </row>
    <row r="804" spans="1:13" s="363" customFormat="1" ht="15">
      <c r="A804" s="306" t="s">
        <v>575</v>
      </c>
      <c r="B804" s="306" t="s">
        <v>569</v>
      </c>
      <c r="C804" s="355" t="s">
        <v>349</v>
      </c>
      <c r="D804" s="306" t="s">
        <v>335</v>
      </c>
      <c r="E804" s="302">
        <v>1</v>
      </c>
      <c r="F804" s="789">
        <v>24.12893584</v>
      </c>
      <c r="G804" s="406">
        <f t="shared" si="4"/>
        <v>24.12</v>
      </c>
      <c r="H804" s="361"/>
      <c r="I804" s="361"/>
      <c r="J804" s="361"/>
      <c r="K804" s="361"/>
      <c r="L804" s="361"/>
      <c r="M804" s="362"/>
    </row>
    <row r="805" spans="1:13" s="363" customFormat="1" ht="15">
      <c r="A805" s="306" t="s">
        <v>576</v>
      </c>
      <c r="B805" s="370" t="s">
        <v>570</v>
      </c>
      <c r="C805" s="355" t="s">
        <v>349</v>
      </c>
      <c r="D805" s="306" t="s">
        <v>335</v>
      </c>
      <c r="E805" s="302">
        <v>1</v>
      </c>
      <c r="F805" s="789">
        <v>64.10515632</v>
      </c>
      <c r="G805" s="406">
        <f t="shared" si="4"/>
        <v>64.1</v>
      </c>
      <c r="H805" s="361"/>
      <c r="I805" s="361"/>
      <c r="J805" s="361"/>
      <c r="K805" s="361"/>
      <c r="L805" s="361"/>
      <c r="M805" s="362"/>
    </row>
    <row r="806" spans="1:13" s="363" customFormat="1" ht="15">
      <c r="A806" s="681" t="s">
        <v>617</v>
      </c>
      <c r="B806" s="682"/>
      <c r="C806" s="682"/>
      <c r="D806" s="682"/>
      <c r="E806" s="682"/>
      <c r="F806" s="682"/>
      <c r="G806" s="398">
        <f>TRUNC(SUM(G798:G799),2)</f>
        <v>104.4</v>
      </c>
      <c r="H806" s="361"/>
      <c r="I806" s="361"/>
      <c r="J806" s="361"/>
      <c r="K806" s="361"/>
      <c r="L806" s="361"/>
      <c r="M806" s="362"/>
    </row>
    <row r="807" spans="1:13" s="363" customFormat="1" ht="15">
      <c r="A807" s="681" t="s">
        <v>618</v>
      </c>
      <c r="B807" s="682"/>
      <c r="C807" s="682"/>
      <c r="D807" s="682"/>
      <c r="E807" s="682"/>
      <c r="F807" s="682"/>
      <c r="G807" s="398">
        <f>TRUNC(SUM(G800:G805),2)</f>
        <v>167.16</v>
      </c>
      <c r="H807" s="361"/>
      <c r="I807" s="361"/>
      <c r="J807" s="361"/>
      <c r="K807" s="361"/>
      <c r="L807" s="361"/>
      <c r="M807" s="362"/>
    </row>
    <row r="808" spans="1:13" s="363" customFormat="1" ht="15">
      <c r="A808" s="446" t="s">
        <v>669</v>
      </c>
      <c r="B808" s="438"/>
      <c r="C808" s="438"/>
      <c r="D808" s="438"/>
      <c r="E808" s="438"/>
      <c r="F808" s="794" t="s">
        <v>621</v>
      </c>
      <c r="G808" s="398">
        <f>TRUNC(SUM(G806:G807),2)</f>
        <v>271.56</v>
      </c>
      <c r="H808" s="361"/>
      <c r="I808" s="361"/>
      <c r="J808" s="361"/>
      <c r="K808" s="361"/>
      <c r="L808" s="361"/>
      <c r="M808" s="362"/>
    </row>
    <row r="809" spans="1:13" s="363" customFormat="1" ht="15">
      <c r="A809" s="439"/>
      <c r="B809" s="439"/>
      <c r="C809" s="439"/>
      <c r="D809" s="439"/>
      <c r="E809" s="439"/>
      <c r="F809" s="803"/>
      <c r="G809" s="439"/>
      <c r="H809" s="361"/>
      <c r="I809" s="361"/>
      <c r="J809" s="361"/>
      <c r="K809" s="361"/>
      <c r="L809" s="361"/>
      <c r="M809" s="362"/>
    </row>
    <row r="810" spans="1:13" s="363" customFormat="1" ht="15">
      <c r="A810" s="439"/>
      <c r="B810" s="439"/>
      <c r="C810" s="439"/>
      <c r="D810" s="439"/>
      <c r="E810" s="439"/>
      <c r="F810" s="803"/>
      <c r="G810" s="439"/>
      <c r="H810" s="361"/>
      <c r="I810" s="361"/>
      <c r="J810" s="361"/>
      <c r="K810" s="361"/>
      <c r="L810" s="361"/>
      <c r="M810" s="362"/>
    </row>
    <row r="811" spans="1:7" s="353" customFormat="1" ht="25.5">
      <c r="A811" s="392" t="s">
        <v>337</v>
      </c>
      <c r="B811" s="393" t="s">
        <v>338</v>
      </c>
      <c r="C811" s="394" t="s">
        <v>339</v>
      </c>
      <c r="D811" s="394" t="s">
        <v>340</v>
      </c>
      <c r="E811" s="395" t="s">
        <v>341</v>
      </c>
      <c r="F811" s="792" t="s">
        <v>620</v>
      </c>
      <c r="G811" s="396" t="s">
        <v>619</v>
      </c>
    </row>
    <row r="812" spans="1:7" s="353" customFormat="1" ht="5.25" customHeight="1">
      <c r="A812" s="439"/>
      <c r="B812" s="439"/>
      <c r="C812" s="440"/>
      <c r="D812" s="440"/>
      <c r="E812" s="441"/>
      <c r="F812" s="793"/>
      <c r="G812" s="442"/>
    </row>
    <row r="813" spans="1:13" s="363" customFormat="1" ht="15">
      <c r="A813" s="372" t="s">
        <v>471</v>
      </c>
      <c r="B813" s="685" t="s">
        <v>457</v>
      </c>
      <c r="C813" s="686"/>
      <c r="D813" s="686"/>
      <c r="E813" s="686"/>
      <c r="F813" s="686"/>
      <c r="G813" s="687"/>
      <c r="H813" s="361"/>
      <c r="I813" s="361"/>
      <c r="J813" s="361"/>
      <c r="K813" s="361"/>
      <c r="L813" s="361"/>
      <c r="M813" s="362"/>
    </row>
    <row r="814" spans="1:13" s="363" customFormat="1" ht="25.5">
      <c r="A814" s="372" t="s">
        <v>473</v>
      </c>
      <c r="B814" s="484" t="s">
        <v>459</v>
      </c>
      <c r="C814" s="485"/>
      <c r="D814" s="485"/>
      <c r="E814" s="486"/>
      <c r="F814" s="809"/>
      <c r="G814" s="487"/>
      <c r="H814" s="361"/>
      <c r="I814" s="361"/>
      <c r="J814" s="361"/>
      <c r="K814" s="361"/>
      <c r="L814" s="361"/>
      <c r="M814" s="362"/>
    </row>
    <row r="815" spans="1:13" s="363" customFormat="1" ht="15">
      <c r="A815" s="306" t="s">
        <v>447</v>
      </c>
      <c r="B815" s="306" t="s">
        <v>446</v>
      </c>
      <c r="C815" s="355" t="s">
        <v>344</v>
      </c>
      <c r="D815" s="306" t="s">
        <v>345</v>
      </c>
      <c r="E815" s="483">
        <v>0.143</v>
      </c>
      <c r="F815" s="789">
        <v>13.12124112</v>
      </c>
      <c r="G815" s="406">
        <f>TRUNC(E815*F815,2)</f>
        <v>1.87</v>
      </c>
      <c r="H815" s="361"/>
      <c r="I815" s="361"/>
      <c r="J815" s="361"/>
      <c r="K815" s="361"/>
      <c r="L815" s="361"/>
      <c r="M815" s="362"/>
    </row>
    <row r="816" spans="1:13" s="363" customFormat="1" ht="15">
      <c r="A816" s="306" t="s">
        <v>445</v>
      </c>
      <c r="B816" s="306" t="s">
        <v>444</v>
      </c>
      <c r="C816" s="355" t="s">
        <v>344</v>
      </c>
      <c r="D816" s="306" t="s">
        <v>345</v>
      </c>
      <c r="E816" s="483">
        <v>0.143</v>
      </c>
      <c r="F816" s="789">
        <v>16.70995664</v>
      </c>
      <c r="G816" s="406">
        <f>TRUNC(E816*F816,2)</f>
        <v>2.38</v>
      </c>
      <c r="H816" s="361"/>
      <c r="I816" s="361"/>
      <c r="J816" s="361"/>
      <c r="K816" s="361"/>
      <c r="L816" s="361"/>
      <c r="M816" s="362"/>
    </row>
    <row r="817" spans="1:13" s="363" customFormat="1" ht="25.5">
      <c r="A817" s="306" t="s">
        <v>378</v>
      </c>
      <c r="B817" s="370" t="s">
        <v>490</v>
      </c>
      <c r="C817" s="355" t="s">
        <v>349</v>
      </c>
      <c r="D817" s="306" t="s">
        <v>317</v>
      </c>
      <c r="E817" s="302">
        <v>1</v>
      </c>
      <c r="F817" s="789">
        <v>184.03381776</v>
      </c>
      <c r="G817" s="406">
        <f>TRUNC(E817*F817,2)</f>
        <v>184.03</v>
      </c>
      <c r="H817" s="361"/>
      <c r="I817" s="361"/>
      <c r="J817" s="361"/>
      <c r="K817" s="361"/>
      <c r="L817" s="361"/>
      <c r="M817" s="362"/>
    </row>
    <row r="818" spans="1:13" s="363" customFormat="1" ht="15">
      <c r="A818" s="681" t="s">
        <v>617</v>
      </c>
      <c r="B818" s="682"/>
      <c r="C818" s="682"/>
      <c r="D818" s="682"/>
      <c r="E818" s="682"/>
      <c r="F818" s="682"/>
      <c r="G818" s="398">
        <f>TRUNC(SUM(G815:G816),2)</f>
        <v>4.25</v>
      </c>
      <c r="H818" s="361"/>
      <c r="I818" s="361"/>
      <c r="J818" s="361"/>
      <c r="K818" s="361"/>
      <c r="L818" s="361"/>
      <c r="M818" s="362"/>
    </row>
    <row r="819" spans="1:13" s="363" customFormat="1" ht="15">
      <c r="A819" s="681" t="s">
        <v>618</v>
      </c>
      <c r="B819" s="682"/>
      <c r="C819" s="682"/>
      <c r="D819" s="682"/>
      <c r="E819" s="682"/>
      <c r="F819" s="682"/>
      <c r="G819" s="398">
        <f>TRUNC(SUM(G817),2)</f>
        <v>184.03</v>
      </c>
      <c r="H819" s="361"/>
      <c r="I819" s="361"/>
      <c r="J819" s="361"/>
      <c r="K819" s="361"/>
      <c r="L819" s="361"/>
      <c r="M819" s="362"/>
    </row>
    <row r="820" spans="1:13" s="363" customFormat="1" ht="15">
      <c r="A820" s="446" t="s">
        <v>670</v>
      </c>
      <c r="B820" s="438"/>
      <c r="C820" s="438"/>
      <c r="D820" s="438"/>
      <c r="E820" s="438"/>
      <c r="F820" s="794" t="s">
        <v>621</v>
      </c>
      <c r="G820" s="398">
        <f>TRUNC(SUM(G818:G819),2)</f>
        <v>188.28</v>
      </c>
      <c r="H820" s="361"/>
      <c r="I820" s="361"/>
      <c r="J820" s="361"/>
      <c r="K820" s="361"/>
      <c r="L820" s="361"/>
      <c r="M820" s="362"/>
    </row>
    <row r="821" spans="1:13" s="363" customFormat="1" ht="15">
      <c r="A821" s="439"/>
      <c r="B821" s="439"/>
      <c r="C821" s="439"/>
      <c r="D821" s="439"/>
      <c r="E821" s="439"/>
      <c r="F821" s="803"/>
      <c r="G821" s="439"/>
      <c r="H821" s="361"/>
      <c r="I821" s="361"/>
      <c r="J821" s="361"/>
      <c r="K821" s="361"/>
      <c r="L821" s="361"/>
      <c r="M821" s="362"/>
    </row>
    <row r="822" spans="1:13" s="363" customFormat="1" ht="15">
      <c r="A822" s="439"/>
      <c r="B822" s="439"/>
      <c r="C822" s="439"/>
      <c r="D822" s="439"/>
      <c r="E822" s="439"/>
      <c r="F822" s="803"/>
      <c r="G822" s="439"/>
      <c r="H822" s="361"/>
      <c r="I822" s="361"/>
      <c r="J822" s="361"/>
      <c r="K822" s="361"/>
      <c r="L822" s="361"/>
      <c r="M822" s="362"/>
    </row>
    <row r="823" spans="1:7" s="353" customFormat="1" ht="25.5">
      <c r="A823" s="392" t="s">
        <v>337</v>
      </c>
      <c r="B823" s="393" t="s">
        <v>338</v>
      </c>
      <c r="C823" s="394" t="s">
        <v>339</v>
      </c>
      <c r="D823" s="394" t="s">
        <v>340</v>
      </c>
      <c r="E823" s="395" t="s">
        <v>341</v>
      </c>
      <c r="F823" s="792" t="s">
        <v>620</v>
      </c>
      <c r="G823" s="396" t="s">
        <v>619</v>
      </c>
    </row>
    <row r="824" spans="1:7" s="353" customFormat="1" ht="5.25" customHeight="1">
      <c r="A824" s="439"/>
      <c r="B824" s="439"/>
      <c r="C824" s="440"/>
      <c r="D824" s="440"/>
      <c r="E824" s="441"/>
      <c r="F824" s="793"/>
      <c r="G824" s="442"/>
    </row>
    <row r="825" spans="1:13" s="363" customFormat="1" ht="15">
      <c r="A825" s="372" t="s">
        <v>471</v>
      </c>
      <c r="B825" s="685" t="s">
        <v>457</v>
      </c>
      <c r="C825" s="686"/>
      <c r="D825" s="686"/>
      <c r="E825" s="686"/>
      <c r="F825" s="686"/>
      <c r="G825" s="687"/>
      <c r="H825" s="361"/>
      <c r="I825" s="361"/>
      <c r="J825" s="361"/>
      <c r="K825" s="361"/>
      <c r="L825" s="361"/>
      <c r="M825" s="362"/>
    </row>
    <row r="826" spans="1:13" s="363" customFormat="1" ht="38.25">
      <c r="A826" s="372" t="s">
        <v>474</v>
      </c>
      <c r="B826" s="484" t="s">
        <v>460</v>
      </c>
      <c r="C826" s="485"/>
      <c r="D826" s="485"/>
      <c r="E826" s="486"/>
      <c r="F826" s="809"/>
      <c r="G826" s="487"/>
      <c r="H826" s="361"/>
      <c r="I826" s="361"/>
      <c r="J826" s="361"/>
      <c r="K826" s="361"/>
      <c r="L826" s="361"/>
      <c r="M826" s="362"/>
    </row>
    <row r="827" spans="1:13" s="363" customFormat="1" ht="15">
      <c r="A827" s="306" t="s">
        <v>447</v>
      </c>
      <c r="B827" s="306" t="s">
        <v>446</v>
      </c>
      <c r="C827" s="355" t="s">
        <v>344</v>
      </c>
      <c r="D827" s="306" t="s">
        <v>345</v>
      </c>
      <c r="E827" s="302">
        <v>0.5</v>
      </c>
      <c r="F827" s="789">
        <v>13.12124112</v>
      </c>
      <c r="G827" s="406">
        <f>TRUNC(E827*F827,2)</f>
        <v>6.56</v>
      </c>
      <c r="H827" s="361"/>
      <c r="I827" s="361"/>
      <c r="J827" s="361"/>
      <c r="K827" s="361"/>
      <c r="L827" s="361"/>
      <c r="M827" s="362"/>
    </row>
    <row r="828" spans="1:13" s="363" customFormat="1" ht="15">
      <c r="A828" s="306" t="s">
        <v>445</v>
      </c>
      <c r="B828" s="306" t="s">
        <v>444</v>
      </c>
      <c r="C828" s="355" t="s">
        <v>344</v>
      </c>
      <c r="D828" s="306" t="s">
        <v>345</v>
      </c>
      <c r="E828" s="302">
        <v>0.5</v>
      </c>
      <c r="F828" s="789">
        <v>16.70995664</v>
      </c>
      <c r="G828" s="406">
        <f>TRUNC(E828*F828,2)</f>
        <v>8.35</v>
      </c>
      <c r="H828" s="361"/>
      <c r="I828" s="361"/>
      <c r="J828" s="361"/>
      <c r="K828" s="361"/>
      <c r="L828" s="361"/>
      <c r="M828" s="362"/>
    </row>
    <row r="829" spans="1:13" s="363" customFormat="1" ht="25.5">
      <c r="A829" s="306" t="s">
        <v>392</v>
      </c>
      <c r="B829" s="370" t="s">
        <v>502</v>
      </c>
      <c r="C829" s="355" t="s">
        <v>349</v>
      </c>
      <c r="D829" s="306" t="s">
        <v>317</v>
      </c>
      <c r="E829" s="302">
        <v>1</v>
      </c>
      <c r="F829" s="789">
        <v>37.86267408</v>
      </c>
      <c r="G829" s="406">
        <f>TRUNC(E829*F829,2)</f>
        <v>37.86</v>
      </c>
      <c r="H829" s="361"/>
      <c r="I829" s="361"/>
      <c r="J829" s="361"/>
      <c r="K829" s="361"/>
      <c r="L829" s="361"/>
      <c r="M829" s="362"/>
    </row>
    <row r="830" spans="1:13" s="363" customFormat="1" ht="15">
      <c r="A830" s="681" t="s">
        <v>617</v>
      </c>
      <c r="B830" s="682"/>
      <c r="C830" s="682"/>
      <c r="D830" s="682"/>
      <c r="E830" s="682"/>
      <c r="F830" s="682"/>
      <c r="G830" s="398">
        <f>TRUNC(SUM(G827:G828),2)</f>
        <v>14.91</v>
      </c>
      <c r="H830" s="361"/>
      <c r="I830" s="361"/>
      <c r="J830" s="361"/>
      <c r="K830" s="361"/>
      <c r="L830" s="361"/>
      <c r="M830" s="362"/>
    </row>
    <row r="831" spans="1:13" s="363" customFormat="1" ht="15">
      <c r="A831" s="681" t="s">
        <v>618</v>
      </c>
      <c r="B831" s="682"/>
      <c r="C831" s="682"/>
      <c r="D831" s="682"/>
      <c r="E831" s="682"/>
      <c r="F831" s="682"/>
      <c r="G831" s="398">
        <f>TRUNC(SUM(G829),2)</f>
        <v>37.86</v>
      </c>
      <c r="H831" s="361"/>
      <c r="I831" s="361"/>
      <c r="J831" s="361"/>
      <c r="K831" s="361"/>
      <c r="L831" s="361"/>
      <c r="M831" s="362"/>
    </row>
    <row r="832" spans="1:13" s="363" customFormat="1" ht="15">
      <c r="A832" s="446" t="s">
        <v>671</v>
      </c>
      <c r="B832" s="438"/>
      <c r="C832" s="438"/>
      <c r="D832" s="438"/>
      <c r="E832" s="438"/>
      <c r="F832" s="794" t="s">
        <v>621</v>
      </c>
      <c r="G832" s="398">
        <f>TRUNC(SUM(G830:G831),2)</f>
        <v>52.77</v>
      </c>
      <c r="H832" s="361"/>
      <c r="I832" s="361"/>
      <c r="J832" s="361"/>
      <c r="K832" s="361"/>
      <c r="L832" s="361"/>
      <c r="M832" s="362"/>
    </row>
    <row r="833" spans="1:13" s="363" customFormat="1" ht="15">
      <c r="A833" s="439"/>
      <c r="B833" s="439"/>
      <c r="C833" s="439"/>
      <c r="D833" s="439"/>
      <c r="E833" s="439"/>
      <c r="F833" s="803"/>
      <c r="G833" s="439"/>
      <c r="H833" s="361"/>
      <c r="I833" s="361"/>
      <c r="J833" s="361"/>
      <c r="K833" s="361"/>
      <c r="L833" s="361"/>
      <c r="M833" s="362"/>
    </row>
    <row r="834" spans="1:13" s="363" customFormat="1" ht="15">
      <c r="A834" s="439"/>
      <c r="B834" s="439"/>
      <c r="C834" s="439"/>
      <c r="D834" s="439"/>
      <c r="E834" s="439"/>
      <c r="F834" s="803"/>
      <c r="G834" s="439"/>
      <c r="H834" s="361"/>
      <c r="I834" s="361"/>
      <c r="J834" s="361"/>
      <c r="K834" s="361"/>
      <c r="L834" s="361"/>
      <c r="M834" s="362"/>
    </row>
    <row r="835" spans="1:7" s="353" customFormat="1" ht="25.5">
      <c r="A835" s="392" t="s">
        <v>337</v>
      </c>
      <c r="B835" s="393" t="s">
        <v>338</v>
      </c>
      <c r="C835" s="394" t="s">
        <v>339</v>
      </c>
      <c r="D835" s="394" t="s">
        <v>340</v>
      </c>
      <c r="E835" s="395" t="s">
        <v>341</v>
      </c>
      <c r="F835" s="792" t="s">
        <v>620</v>
      </c>
      <c r="G835" s="396" t="s">
        <v>619</v>
      </c>
    </row>
    <row r="836" spans="1:7" s="353" customFormat="1" ht="5.25" customHeight="1">
      <c r="A836" s="439"/>
      <c r="B836" s="439"/>
      <c r="C836" s="440"/>
      <c r="D836" s="440"/>
      <c r="E836" s="441"/>
      <c r="F836" s="793"/>
      <c r="G836" s="442"/>
    </row>
    <row r="837" spans="1:13" s="363" customFormat="1" ht="15">
      <c r="A837" s="372" t="s">
        <v>471</v>
      </c>
      <c r="B837" s="685" t="s">
        <v>457</v>
      </c>
      <c r="C837" s="686"/>
      <c r="D837" s="686"/>
      <c r="E837" s="686"/>
      <c r="F837" s="686"/>
      <c r="G837" s="687"/>
      <c r="H837" s="361"/>
      <c r="I837" s="361"/>
      <c r="J837" s="361"/>
      <c r="K837" s="361"/>
      <c r="L837" s="361"/>
      <c r="M837" s="362"/>
    </row>
    <row r="838" spans="1:13" s="363" customFormat="1" ht="38.25">
      <c r="A838" s="372" t="s">
        <v>475</v>
      </c>
      <c r="B838" s="484" t="s">
        <v>461</v>
      </c>
      <c r="C838" s="485"/>
      <c r="D838" s="485"/>
      <c r="E838" s="486"/>
      <c r="F838" s="809"/>
      <c r="G838" s="487"/>
      <c r="H838" s="361"/>
      <c r="I838" s="361"/>
      <c r="J838" s="361"/>
      <c r="K838" s="361"/>
      <c r="L838" s="361"/>
      <c r="M838" s="362"/>
    </row>
    <row r="839" spans="1:13" s="363" customFormat="1" ht="15">
      <c r="A839" s="306" t="s">
        <v>447</v>
      </c>
      <c r="B839" s="306" t="s">
        <v>446</v>
      </c>
      <c r="C839" s="355" t="s">
        <v>344</v>
      </c>
      <c r="D839" s="306" t="s">
        <v>345</v>
      </c>
      <c r="E839" s="302">
        <v>0.5</v>
      </c>
      <c r="F839" s="789">
        <v>13.12124112</v>
      </c>
      <c r="G839" s="406">
        <f>TRUNC(E839*F839,2)</f>
        <v>6.56</v>
      </c>
      <c r="H839" s="361"/>
      <c r="I839" s="361"/>
      <c r="J839" s="361"/>
      <c r="K839" s="361"/>
      <c r="L839" s="361"/>
      <c r="M839" s="362"/>
    </row>
    <row r="840" spans="1:13" s="363" customFormat="1" ht="15">
      <c r="A840" s="306" t="s">
        <v>445</v>
      </c>
      <c r="B840" s="306" t="s">
        <v>444</v>
      </c>
      <c r="C840" s="355" t="s">
        <v>344</v>
      </c>
      <c r="D840" s="306" t="s">
        <v>345</v>
      </c>
      <c r="E840" s="302">
        <v>0.5</v>
      </c>
      <c r="F840" s="789">
        <v>16.70995664</v>
      </c>
      <c r="G840" s="406">
        <f>TRUNC(E840*F840,2)</f>
        <v>8.35</v>
      </c>
      <c r="H840" s="361"/>
      <c r="I840" s="361"/>
      <c r="J840" s="361"/>
      <c r="K840" s="361"/>
      <c r="L840" s="361"/>
      <c r="M840" s="362"/>
    </row>
    <row r="841" spans="1:13" s="363" customFormat="1" ht="25.5">
      <c r="A841" s="306" t="s">
        <v>626</v>
      </c>
      <c r="B841" s="370" t="s">
        <v>627</v>
      </c>
      <c r="C841" s="355" t="s">
        <v>349</v>
      </c>
      <c r="D841" s="306" t="s">
        <v>317</v>
      </c>
      <c r="E841" s="302">
        <v>1</v>
      </c>
      <c r="F841" s="789">
        <v>167.02192592</v>
      </c>
      <c r="G841" s="406">
        <f>TRUNC(E841*F841,2)</f>
        <v>167.02</v>
      </c>
      <c r="H841" s="361"/>
      <c r="I841" s="361"/>
      <c r="J841" s="361"/>
      <c r="K841" s="361"/>
      <c r="L841" s="361"/>
      <c r="M841" s="362"/>
    </row>
    <row r="842" spans="1:13" s="363" customFormat="1" ht="15">
      <c r="A842" s="681" t="s">
        <v>617</v>
      </c>
      <c r="B842" s="682"/>
      <c r="C842" s="682"/>
      <c r="D842" s="682"/>
      <c r="E842" s="682"/>
      <c r="F842" s="682"/>
      <c r="G842" s="398">
        <f>TRUNC(SUM(G839:G840),2)</f>
        <v>14.91</v>
      </c>
      <c r="H842" s="361"/>
      <c r="I842" s="361"/>
      <c r="J842" s="361"/>
      <c r="K842" s="361"/>
      <c r="L842" s="361"/>
      <c r="M842" s="362"/>
    </row>
    <row r="843" spans="1:13" s="363" customFormat="1" ht="15">
      <c r="A843" s="681" t="s">
        <v>618</v>
      </c>
      <c r="B843" s="682"/>
      <c r="C843" s="682"/>
      <c r="D843" s="682"/>
      <c r="E843" s="682"/>
      <c r="F843" s="682"/>
      <c r="G843" s="398">
        <f>TRUNC(SUM(G841),2)</f>
        <v>167.02</v>
      </c>
      <c r="H843" s="361"/>
      <c r="I843" s="361"/>
      <c r="J843" s="361"/>
      <c r="K843" s="361"/>
      <c r="L843" s="361"/>
      <c r="M843" s="362"/>
    </row>
    <row r="844" spans="1:13" s="363" customFormat="1" ht="15">
      <c r="A844" s="446" t="s">
        <v>672</v>
      </c>
      <c r="B844" s="438"/>
      <c r="C844" s="438"/>
      <c r="D844" s="438"/>
      <c r="E844" s="438"/>
      <c r="F844" s="794" t="s">
        <v>621</v>
      </c>
      <c r="G844" s="398">
        <f>TRUNC(SUM(G842:G843),2)</f>
        <v>181.93</v>
      </c>
      <c r="H844" s="361"/>
      <c r="I844" s="361"/>
      <c r="J844" s="361"/>
      <c r="K844" s="361"/>
      <c r="L844" s="361"/>
      <c r="M844" s="362"/>
    </row>
    <row r="845" spans="1:13" s="363" customFormat="1" ht="15">
      <c r="A845" s="439"/>
      <c r="B845" s="439"/>
      <c r="C845" s="439"/>
      <c r="D845" s="439"/>
      <c r="E845" s="439"/>
      <c r="F845" s="803"/>
      <c r="G845" s="439"/>
      <c r="H845" s="361"/>
      <c r="I845" s="361"/>
      <c r="J845" s="361"/>
      <c r="K845" s="361"/>
      <c r="L845" s="361"/>
      <c r="M845" s="362"/>
    </row>
    <row r="846" spans="1:13" s="363" customFormat="1" ht="15">
      <c r="A846" s="439"/>
      <c r="B846" s="439"/>
      <c r="C846" s="439"/>
      <c r="D846" s="439"/>
      <c r="E846" s="439"/>
      <c r="F846" s="803"/>
      <c r="G846" s="439"/>
      <c r="H846" s="361"/>
      <c r="I846" s="361"/>
      <c r="J846" s="361"/>
      <c r="K846" s="361"/>
      <c r="L846" s="361"/>
      <c r="M846" s="362"/>
    </row>
    <row r="847" spans="1:7" s="353" customFormat="1" ht="25.5">
      <c r="A847" s="392" t="s">
        <v>337</v>
      </c>
      <c r="B847" s="393" t="s">
        <v>338</v>
      </c>
      <c r="C847" s="394" t="s">
        <v>339</v>
      </c>
      <c r="D847" s="394" t="s">
        <v>340</v>
      </c>
      <c r="E847" s="395" t="s">
        <v>341</v>
      </c>
      <c r="F847" s="792" t="s">
        <v>620</v>
      </c>
      <c r="G847" s="396" t="s">
        <v>619</v>
      </c>
    </row>
    <row r="848" spans="1:7" s="353" customFormat="1" ht="5.25" customHeight="1">
      <c r="A848" s="439"/>
      <c r="B848" s="439"/>
      <c r="C848" s="440"/>
      <c r="D848" s="440"/>
      <c r="E848" s="441"/>
      <c r="F848" s="793"/>
      <c r="G848" s="442"/>
    </row>
    <row r="849" spans="1:13" s="363" customFormat="1" ht="15">
      <c r="A849" s="372" t="s">
        <v>471</v>
      </c>
      <c r="B849" s="685" t="s">
        <v>457</v>
      </c>
      <c r="C849" s="686"/>
      <c r="D849" s="686"/>
      <c r="E849" s="686"/>
      <c r="F849" s="686"/>
      <c r="G849" s="687"/>
      <c r="H849" s="361"/>
      <c r="I849" s="361"/>
      <c r="J849" s="361"/>
      <c r="K849" s="361"/>
      <c r="L849" s="361"/>
      <c r="M849" s="362"/>
    </row>
    <row r="850" spans="1:13" s="363" customFormat="1" ht="38.25">
      <c r="A850" s="372" t="s">
        <v>476</v>
      </c>
      <c r="B850" s="484" t="s">
        <v>462</v>
      </c>
      <c r="C850" s="485"/>
      <c r="D850" s="485"/>
      <c r="E850" s="486"/>
      <c r="F850" s="809"/>
      <c r="G850" s="487"/>
      <c r="H850" s="361"/>
      <c r="I850" s="361"/>
      <c r="J850" s="361"/>
      <c r="K850" s="361"/>
      <c r="L850" s="361"/>
      <c r="M850" s="362"/>
    </row>
    <row r="851" spans="1:13" s="363" customFormat="1" ht="15">
      <c r="A851" s="306" t="s">
        <v>447</v>
      </c>
      <c r="B851" s="306" t="s">
        <v>446</v>
      </c>
      <c r="C851" s="355" t="s">
        <v>344</v>
      </c>
      <c r="D851" s="306" t="s">
        <v>345</v>
      </c>
      <c r="E851" s="302">
        <v>0.5</v>
      </c>
      <c r="F851" s="789">
        <v>13.12124112</v>
      </c>
      <c r="G851" s="406">
        <f>TRUNC(E851*F851,2)</f>
        <v>6.56</v>
      </c>
      <c r="H851" s="361"/>
      <c r="I851" s="361"/>
      <c r="J851" s="361"/>
      <c r="K851" s="361"/>
      <c r="L851" s="361"/>
      <c r="M851" s="362"/>
    </row>
    <row r="852" spans="1:13" s="363" customFormat="1" ht="15">
      <c r="A852" s="306" t="s">
        <v>445</v>
      </c>
      <c r="B852" s="306" t="s">
        <v>444</v>
      </c>
      <c r="C852" s="355" t="s">
        <v>344</v>
      </c>
      <c r="D852" s="306" t="s">
        <v>345</v>
      </c>
      <c r="E852" s="302">
        <v>0.5</v>
      </c>
      <c r="F852" s="789">
        <v>16.70995664</v>
      </c>
      <c r="G852" s="406">
        <f>TRUNC(E852*F852,2)</f>
        <v>8.35</v>
      </c>
      <c r="H852" s="361"/>
      <c r="I852" s="361"/>
      <c r="J852" s="361"/>
      <c r="K852" s="361"/>
      <c r="L852" s="361"/>
      <c r="M852" s="362"/>
    </row>
    <row r="853" spans="1:13" s="363" customFormat="1" ht="25.5">
      <c r="A853" s="306" t="s">
        <v>625</v>
      </c>
      <c r="B853" s="370" t="s">
        <v>624</v>
      </c>
      <c r="C853" s="355" t="s">
        <v>349</v>
      </c>
      <c r="D853" s="306" t="s">
        <v>317</v>
      </c>
      <c r="E853" s="302">
        <v>1</v>
      </c>
      <c r="F853" s="789">
        <v>66.48613103999999</v>
      </c>
      <c r="G853" s="406">
        <f>TRUNC(E853*F853,2)</f>
        <v>66.48</v>
      </c>
      <c r="H853" s="361"/>
      <c r="I853" s="361"/>
      <c r="J853" s="361"/>
      <c r="K853" s="361"/>
      <c r="L853" s="361"/>
      <c r="M853" s="362"/>
    </row>
    <row r="854" spans="1:13" s="363" customFormat="1" ht="15">
      <c r="A854" s="681" t="s">
        <v>617</v>
      </c>
      <c r="B854" s="682"/>
      <c r="C854" s="682"/>
      <c r="D854" s="682"/>
      <c r="E854" s="682"/>
      <c r="F854" s="682"/>
      <c r="G854" s="398">
        <f>TRUNC(SUM(G851:G852),2)</f>
        <v>14.91</v>
      </c>
      <c r="H854" s="361"/>
      <c r="I854" s="361"/>
      <c r="J854" s="361"/>
      <c r="K854" s="361"/>
      <c r="L854" s="361"/>
      <c r="M854" s="362"/>
    </row>
    <row r="855" spans="1:13" s="363" customFormat="1" ht="15">
      <c r="A855" s="681" t="s">
        <v>618</v>
      </c>
      <c r="B855" s="682"/>
      <c r="C855" s="682"/>
      <c r="D855" s="682"/>
      <c r="E855" s="682"/>
      <c r="F855" s="682"/>
      <c r="G855" s="398">
        <f>TRUNC(SUM(G853),2)</f>
        <v>66.48</v>
      </c>
      <c r="H855" s="361"/>
      <c r="I855" s="361"/>
      <c r="J855" s="361"/>
      <c r="K855" s="361"/>
      <c r="L855" s="361"/>
      <c r="M855" s="362"/>
    </row>
    <row r="856" spans="1:13" s="363" customFormat="1" ht="15">
      <c r="A856" s="446" t="s">
        <v>671</v>
      </c>
      <c r="B856" s="438"/>
      <c r="C856" s="438"/>
      <c r="D856" s="438"/>
      <c r="E856" s="438"/>
      <c r="F856" s="794" t="s">
        <v>621</v>
      </c>
      <c r="G856" s="398">
        <f>TRUNC(SUM(G854:G855),2)</f>
        <v>81.39</v>
      </c>
      <c r="H856" s="361"/>
      <c r="I856" s="361"/>
      <c r="J856" s="361"/>
      <c r="K856" s="361"/>
      <c r="L856" s="361"/>
      <c r="M856" s="362"/>
    </row>
    <row r="857" spans="1:13" s="363" customFormat="1" ht="15">
      <c r="A857" s="439"/>
      <c r="B857" s="439"/>
      <c r="C857" s="439"/>
      <c r="D857" s="439"/>
      <c r="E857" s="439"/>
      <c r="F857" s="803"/>
      <c r="G857" s="439"/>
      <c r="H857" s="361"/>
      <c r="I857" s="361"/>
      <c r="J857" s="361"/>
      <c r="K857" s="361"/>
      <c r="L857" s="361"/>
      <c r="M857" s="362"/>
    </row>
    <row r="858" spans="1:13" s="363" customFormat="1" ht="15">
      <c r="A858" s="439"/>
      <c r="B858" s="439"/>
      <c r="C858" s="439"/>
      <c r="D858" s="439"/>
      <c r="E858" s="439"/>
      <c r="F858" s="803"/>
      <c r="G858" s="439"/>
      <c r="H858" s="361"/>
      <c r="I858" s="361"/>
      <c r="J858" s="361"/>
      <c r="K858" s="361"/>
      <c r="L858" s="361"/>
      <c r="M858" s="362"/>
    </row>
    <row r="859" spans="1:7" s="353" customFormat="1" ht="25.5">
      <c r="A859" s="392" t="s">
        <v>337</v>
      </c>
      <c r="B859" s="393" t="s">
        <v>338</v>
      </c>
      <c r="C859" s="394" t="s">
        <v>339</v>
      </c>
      <c r="D859" s="394" t="s">
        <v>340</v>
      </c>
      <c r="E859" s="395" t="s">
        <v>341</v>
      </c>
      <c r="F859" s="792" t="s">
        <v>620</v>
      </c>
      <c r="G859" s="396" t="s">
        <v>619</v>
      </c>
    </row>
    <row r="860" spans="1:7" s="353" customFormat="1" ht="5.25" customHeight="1">
      <c r="A860" s="439"/>
      <c r="B860" s="439"/>
      <c r="C860" s="440"/>
      <c r="D860" s="440"/>
      <c r="E860" s="441"/>
      <c r="F860" s="793"/>
      <c r="G860" s="442"/>
    </row>
    <row r="861" spans="1:13" s="363" customFormat="1" ht="15">
      <c r="A861" s="372" t="s">
        <v>471</v>
      </c>
      <c r="B861" s="685" t="s">
        <v>457</v>
      </c>
      <c r="C861" s="686"/>
      <c r="D861" s="686"/>
      <c r="E861" s="686"/>
      <c r="F861" s="686"/>
      <c r="G861" s="687"/>
      <c r="H861" s="361"/>
      <c r="I861" s="361"/>
      <c r="J861" s="361"/>
      <c r="K861" s="361"/>
      <c r="L861" s="361"/>
      <c r="M861" s="362"/>
    </row>
    <row r="862" spans="1:13" s="363" customFormat="1" ht="38.25">
      <c r="A862" s="372" t="s">
        <v>477</v>
      </c>
      <c r="B862" s="484" t="s">
        <v>463</v>
      </c>
      <c r="C862" s="485"/>
      <c r="D862" s="485"/>
      <c r="E862" s="486"/>
      <c r="F862" s="809"/>
      <c r="G862" s="487"/>
      <c r="H862" s="361"/>
      <c r="I862" s="361"/>
      <c r="J862" s="361"/>
      <c r="K862" s="361"/>
      <c r="L862" s="361"/>
      <c r="M862" s="362"/>
    </row>
    <row r="863" spans="1:13" s="363" customFormat="1" ht="15">
      <c r="A863" s="306" t="s">
        <v>447</v>
      </c>
      <c r="B863" s="306" t="s">
        <v>446</v>
      </c>
      <c r="C863" s="355" t="s">
        <v>344</v>
      </c>
      <c r="D863" s="306" t="s">
        <v>345</v>
      </c>
      <c r="E863" s="302">
        <v>0.5</v>
      </c>
      <c r="F863" s="789">
        <v>13.12124112</v>
      </c>
      <c r="G863" s="406">
        <f>TRUNC(E863*F863,2)</f>
        <v>6.56</v>
      </c>
      <c r="H863" s="361"/>
      <c r="I863" s="361"/>
      <c r="J863" s="361"/>
      <c r="K863" s="361"/>
      <c r="L863" s="361"/>
      <c r="M863" s="362"/>
    </row>
    <row r="864" spans="1:13" s="363" customFormat="1" ht="15">
      <c r="A864" s="306" t="s">
        <v>445</v>
      </c>
      <c r="B864" s="306" t="s">
        <v>444</v>
      </c>
      <c r="C864" s="355" t="s">
        <v>344</v>
      </c>
      <c r="D864" s="306" t="s">
        <v>345</v>
      </c>
      <c r="E864" s="302">
        <v>0.5</v>
      </c>
      <c r="F864" s="789">
        <v>16.70995664</v>
      </c>
      <c r="G864" s="406">
        <f>TRUNC(E864*F864,2)</f>
        <v>8.35</v>
      </c>
      <c r="H864" s="361"/>
      <c r="I864" s="361"/>
      <c r="J864" s="361"/>
      <c r="K864" s="361"/>
      <c r="L864" s="361"/>
      <c r="M864" s="362"/>
    </row>
    <row r="865" spans="1:13" s="363" customFormat="1" ht="25.5">
      <c r="A865" s="306" t="s">
        <v>392</v>
      </c>
      <c r="B865" s="370" t="s">
        <v>503</v>
      </c>
      <c r="C865" s="355" t="s">
        <v>349</v>
      </c>
      <c r="D865" s="306" t="s">
        <v>317</v>
      </c>
      <c r="E865" s="302">
        <v>1</v>
      </c>
      <c r="F865" s="789">
        <v>50.69060672</v>
      </c>
      <c r="G865" s="406">
        <f>TRUNC(E865*F865,2)</f>
        <v>50.69</v>
      </c>
      <c r="H865" s="361"/>
      <c r="I865" s="361"/>
      <c r="J865" s="361"/>
      <c r="K865" s="361"/>
      <c r="L865" s="361"/>
      <c r="M865" s="362"/>
    </row>
    <row r="866" spans="1:13" s="363" customFormat="1" ht="15">
      <c r="A866" s="681" t="s">
        <v>617</v>
      </c>
      <c r="B866" s="682"/>
      <c r="C866" s="682"/>
      <c r="D866" s="682"/>
      <c r="E866" s="682"/>
      <c r="F866" s="682"/>
      <c r="G866" s="398">
        <f>TRUNC(SUM(G863:G864),2)</f>
        <v>14.91</v>
      </c>
      <c r="H866" s="361"/>
      <c r="I866" s="361"/>
      <c r="J866" s="361"/>
      <c r="K866" s="361"/>
      <c r="L866" s="361"/>
      <c r="M866" s="362"/>
    </row>
    <row r="867" spans="1:13" s="363" customFormat="1" ht="15">
      <c r="A867" s="681" t="s">
        <v>618</v>
      </c>
      <c r="B867" s="682"/>
      <c r="C867" s="682"/>
      <c r="D867" s="682"/>
      <c r="E867" s="682"/>
      <c r="F867" s="682"/>
      <c r="G867" s="398">
        <f>TRUNC(SUM(G865),2)</f>
        <v>50.69</v>
      </c>
      <c r="H867" s="361"/>
      <c r="I867" s="361"/>
      <c r="J867" s="361"/>
      <c r="K867" s="361"/>
      <c r="L867" s="361"/>
      <c r="M867" s="362"/>
    </row>
    <row r="868" spans="1:13" s="363" customFormat="1" ht="15">
      <c r="A868" s="446" t="s">
        <v>671</v>
      </c>
      <c r="B868" s="438"/>
      <c r="C868" s="438"/>
      <c r="D868" s="438"/>
      <c r="E868" s="438"/>
      <c r="F868" s="794" t="s">
        <v>621</v>
      </c>
      <c r="G868" s="398">
        <f>TRUNC(SUM(G866:G867),2)</f>
        <v>65.6</v>
      </c>
      <c r="H868" s="361"/>
      <c r="I868" s="361"/>
      <c r="J868" s="361"/>
      <c r="K868" s="361"/>
      <c r="L868" s="361"/>
      <c r="M868" s="362"/>
    </row>
    <row r="869" spans="1:13" s="363" customFormat="1" ht="15">
      <c r="A869" s="439"/>
      <c r="B869" s="439"/>
      <c r="C869" s="439"/>
      <c r="D869" s="439"/>
      <c r="E869" s="439"/>
      <c r="F869" s="803"/>
      <c r="G869" s="439"/>
      <c r="H869" s="361"/>
      <c r="I869" s="361"/>
      <c r="J869" s="361"/>
      <c r="K869" s="361"/>
      <c r="L869" s="361"/>
      <c r="M869" s="362"/>
    </row>
    <row r="870" spans="1:13" s="363" customFormat="1" ht="15">
      <c r="A870" s="439"/>
      <c r="B870" s="439"/>
      <c r="C870" s="439"/>
      <c r="D870" s="439"/>
      <c r="E870" s="439"/>
      <c r="F870" s="803"/>
      <c r="G870" s="439"/>
      <c r="H870" s="361"/>
      <c r="I870" s="361"/>
      <c r="J870" s="361"/>
      <c r="K870" s="361"/>
      <c r="L870" s="361"/>
      <c r="M870" s="362"/>
    </row>
    <row r="871" spans="1:7" s="353" customFormat="1" ht="25.5">
      <c r="A871" s="392" t="s">
        <v>337</v>
      </c>
      <c r="B871" s="393" t="s">
        <v>338</v>
      </c>
      <c r="C871" s="394" t="s">
        <v>339</v>
      </c>
      <c r="D871" s="394" t="s">
        <v>340</v>
      </c>
      <c r="E871" s="395" t="s">
        <v>341</v>
      </c>
      <c r="F871" s="792" t="s">
        <v>620</v>
      </c>
      <c r="G871" s="396" t="s">
        <v>619</v>
      </c>
    </row>
    <row r="872" spans="1:7" s="353" customFormat="1" ht="5.25" customHeight="1">
      <c r="A872" s="439"/>
      <c r="B872" s="439"/>
      <c r="C872" s="440"/>
      <c r="D872" s="440"/>
      <c r="E872" s="441"/>
      <c r="F872" s="793"/>
      <c r="G872" s="442"/>
    </row>
    <row r="873" spans="1:13" s="363" customFormat="1" ht="15">
      <c r="A873" s="372" t="s">
        <v>471</v>
      </c>
      <c r="B873" s="685" t="s">
        <v>457</v>
      </c>
      <c r="C873" s="686"/>
      <c r="D873" s="686"/>
      <c r="E873" s="686"/>
      <c r="F873" s="686"/>
      <c r="G873" s="687"/>
      <c r="H873" s="361"/>
      <c r="I873" s="361"/>
      <c r="J873" s="361"/>
      <c r="K873" s="361"/>
      <c r="L873" s="361"/>
      <c r="M873" s="362"/>
    </row>
    <row r="874" spans="1:13" s="363" customFormat="1" ht="25.5">
      <c r="A874" s="372" t="s">
        <v>478</v>
      </c>
      <c r="B874" s="484" t="s">
        <v>403</v>
      </c>
      <c r="C874" s="485"/>
      <c r="D874" s="485"/>
      <c r="E874" s="486"/>
      <c r="F874" s="809"/>
      <c r="G874" s="487"/>
      <c r="H874" s="361"/>
      <c r="I874" s="361"/>
      <c r="J874" s="361"/>
      <c r="K874" s="361"/>
      <c r="L874" s="361"/>
      <c r="M874" s="362"/>
    </row>
    <row r="875" spans="1:13" s="363" customFormat="1" ht="15">
      <c r="A875" s="306" t="s">
        <v>447</v>
      </c>
      <c r="B875" s="306" t="s">
        <v>446</v>
      </c>
      <c r="C875" s="355" t="s">
        <v>344</v>
      </c>
      <c r="D875" s="306" t="s">
        <v>345</v>
      </c>
      <c r="E875" s="302">
        <v>0.05</v>
      </c>
      <c r="F875" s="789">
        <v>13.12124112</v>
      </c>
      <c r="G875" s="406">
        <f>TRUNC(E875*F875,2)</f>
        <v>0.65</v>
      </c>
      <c r="H875" s="361"/>
      <c r="I875" s="361"/>
      <c r="J875" s="361"/>
      <c r="K875" s="361"/>
      <c r="L875" s="361"/>
      <c r="M875" s="362"/>
    </row>
    <row r="876" spans="1:13" s="363" customFormat="1" ht="15">
      <c r="A876" s="306" t="s">
        <v>445</v>
      </c>
      <c r="B876" s="306" t="s">
        <v>444</v>
      </c>
      <c r="C876" s="355" t="s">
        <v>344</v>
      </c>
      <c r="D876" s="306" t="s">
        <v>345</v>
      </c>
      <c r="E876" s="302">
        <v>0.05</v>
      </c>
      <c r="F876" s="789">
        <v>16.70995664</v>
      </c>
      <c r="G876" s="406">
        <f>TRUNC(E876*F876,2)</f>
        <v>0.83</v>
      </c>
      <c r="H876" s="361"/>
      <c r="I876" s="361"/>
      <c r="J876" s="361"/>
      <c r="K876" s="361"/>
      <c r="L876" s="361"/>
      <c r="M876" s="362"/>
    </row>
    <row r="877" spans="1:13" s="363" customFormat="1" ht="25.5">
      <c r="A877" s="306" t="s">
        <v>436</v>
      </c>
      <c r="B877" s="370" t="s">
        <v>437</v>
      </c>
      <c r="C877" s="355" t="s">
        <v>349</v>
      </c>
      <c r="D877" s="306" t="s">
        <v>317</v>
      </c>
      <c r="E877" s="302">
        <v>1</v>
      </c>
      <c r="F877" s="789">
        <v>114.74400272</v>
      </c>
      <c r="G877" s="406">
        <f>TRUNC(E877*F877,2)</f>
        <v>114.74</v>
      </c>
      <c r="H877" s="361"/>
      <c r="I877" s="361"/>
      <c r="J877" s="361"/>
      <c r="K877" s="361"/>
      <c r="L877" s="361"/>
      <c r="M877" s="362"/>
    </row>
    <row r="878" spans="1:13" s="363" customFormat="1" ht="15">
      <c r="A878" s="681" t="s">
        <v>617</v>
      </c>
      <c r="B878" s="682"/>
      <c r="C878" s="682"/>
      <c r="D878" s="682"/>
      <c r="E878" s="682"/>
      <c r="F878" s="682"/>
      <c r="G878" s="398">
        <f>TRUNC(SUM(G875:G876),2)</f>
        <v>1.48</v>
      </c>
      <c r="H878" s="361"/>
      <c r="I878" s="361"/>
      <c r="J878" s="361"/>
      <c r="K878" s="361"/>
      <c r="L878" s="361"/>
      <c r="M878" s="362"/>
    </row>
    <row r="879" spans="1:13" s="363" customFormat="1" ht="15">
      <c r="A879" s="681" t="s">
        <v>618</v>
      </c>
      <c r="B879" s="682"/>
      <c r="C879" s="682"/>
      <c r="D879" s="682"/>
      <c r="E879" s="682"/>
      <c r="F879" s="682"/>
      <c r="G879" s="398">
        <f>TRUNC(SUM(G877),2)</f>
        <v>114.74</v>
      </c>
      <c r="H879" s="361"/>
      <c r="I879" s="361"/>
      <c r="J879" s="361"/>
      <c r="K879" s="361"/>
      <c r="L879" s="361"/>
      <c r="M879" s="362"/>
    </row>
    <row r="880" spans="1:13" s="363" customFormat="1" ht="15">
      <c r="A880" s="446" t="s">
        <v>673</v>
      </c>
      <c r="B880" s="438"/>
      <c r="C880" s="438"/>
      <c r="D880" s="438"/>
      <c r="E880" s="438"/>
      <c r="F880" s="794" t="s">
        <v>621</v>
      </c>
      <c r="G880" s="398">
        <f>TRUNC(SUM(G878:G879),2)</f>
        <v>116.22</v>
      </c>
      <c r="H880" s="361"/>
      <c r="I880" s="361"/>
      <c r="J880" s="361"/>
      <c r="K880" s="361"/>
      <c r="L880" s="361"/>
      <c r="M880" s="362"/>
    </row>
    <row r="881" spans="1:13" s="363" customFormat="1" ht="15">
      <c r="A881" s="439"/>
      <c r="B881" s="439"/>
      <c r="C881" s="439"/>
      <c r="D881" s="439"/>
      <c r="E881" s="439"/>
      <c r="F881" s="803"/>
      <c r="G881" s="439"/>
      <c r="H881" s="361"/>
      <c r="I881" s="361"/>
      <c r="J881" s="361"/>
      <c r="K881" s="361"/>
      <c r="L881" s="361"/>
      <c r="M881" s="362"/>
    </row>
    <row r="882" spans="1:13" s="363" customFormat="1" ht="15">
      <c r="A882" s="439"/>
      <c r="B882" s="439"/>
      <c r="C882" s="439"/>
      <c r="D882" s="439"/>
      <c r="E882" s="439"/>
      <c r="F882" s="803"/>
      <c r="G882" s="439"/>
      <c r="H882" s="361"/>
      <c r="I882" s="361"/>
      <c r="J882" s="361"/>
      <c r="K882" s="361"/>
      <c r="L882" s="361"/>
      <c r="M882" s="362"/>
    </row>
    <row r="883" spans="1:13" s="363" customFormat="1" ht="25.5">
      <c r="A883" s="392" t="s">
        <v>337</v>
      </c>
      <c r="B883" s="393" t="s">
        <v>338</v>
      </c>
      <c r="C883" s="394" t="s">
        <v>339</v>
      </c>
      <c r="D883" s="394" t="s">
        <v>340</v>
      </c>
      <c r="E883" s="395" t="s">
        <v>341</v>
      </c>
      <c r="F883" s="792" t="s">
        <v>620</v>
      </c>
      <c r="G883" s="396" t="s">
        <v>619</v>
      </c>
      <c r="H883" s="361"/>
      <c r="I883" s="361"/>
      <c r="J883" s="361"/>
      <c r="K883" s="361"/>
      <c r="L883" s="361"/>
      <c r="M883" s="362"/>
    </row>
    <row r="884" spans="1:13" s="363" customFormat="1" ht="4.5" customHeight="1">
      <c r="A884" s="439"/>
      <c r="B884" s="439"/>
      <c r="C884" s="440"/>
      <c r="D884" s="440"/>
      <c r="E884" s="441"/>
      <c r="F884" s="793"/>
      <c r="G884" s="442"/>
      <c r="H884" s="361"/>
      <c r="I884" s="361"/>
      <c r="J884" s="361"/>
      <c r="K884" s="361"/>
      <c r="L884" s="361"/>
      <c r="M884" s="362"/>
    </row>
    <row r="885" spans="1:13" s="363" customFormat="1" ht="15">
      <c r="A885" s="372" t="s">
        <v>471</v>
      </c>
      <c r="B885" s="685" t="s">
        <v>457</v>
      </c>
      <c r="C885" s="686"/>
      <c r="D885" s="686"/>
      <c r="E885" s="686"/>
      <c r="F885" s="686"/>
      <c r="G885" s="687"/>
      <c r="H885" s="361"/>
      <c r="I885" s="361"/>
      <c r="J885" s="361"/>
      <c r="K885" s="361"/>
      <c r="L885" s="361"/>
      <c r="M885" s="362"/>
    </row>
    <row r="886" spans="1:13" s="363" customFormat="1" ht="25.5">
      <c r="A886" s="372" t="s">
        <v>479</v>
      </c>
      <c r="B886" s="484" t="s">
        <v>465</v>
      </c>
      <c r="C886" s="485"/>
      <c r="D886" s="485"/>
      <c r="E886" s="486"/>
      <c r="F886" s="809"/>
      <c r="G886" s="487"/>
      <c r="H886" s="361"/>
      <c r="I886" s="361"/>
      <c r="J886" s="361"/>
      <c r="K886" s="361"/>
      <c r="L886" s="361"/>
      <c r="M886" s="362"/>
    </row>
    <row r="887" spans="1:13" s="363" customFormat="1" ht="15">
      <c r="A887" s="306" t="s">
        <v>447</v>
      </c>
      <c r="B887" s="306" t="s">
        <v>446</v>
      </c>
      <c r="C887" s="355" t="s">
        <v>344</v>
      </c>
      <c r="D887" s="306" t="s">
        <v>345</v>
      </c>
      <c r="E887" s="302">
        <v>1</v>
      </c>
      <c r="F887" s="789">
        <v>13.12124112</v>
      </c>
      <c r="G887" s="406">
        <f>TRUNC(E887*F887,2)</f>
        <v>13.12</v>
      </c>
      <c r="H887" s="361"/>
      <c r="I887" s="361"/>
      <c r="J887" s="361"/>
      <c r="K887" s="361"/>
      <c r="L887" s="361"/>
      <c r="M887" s="362"/>
    </row>
    <row r="888" spans="1:13" s="363" customFormat="1" ht="15">
      <c r="A888" s="306" t="s">
        <v>445</v>
      </c>
      <c r="B888" s="306" t="s">
        <v>444</v>
      </c>
      <c r="C888" s="355" t="s">
        <v>344</v>
      </c>
      <c r="D888" s="306" t="s">
        <v>345</v>
      </c>
      <c r="E888" s="302">
        <v>1</v>
      </c>
      <c r="F888" s="789">
        <v>16.70995664</v>
      </c>
      <c r="G888" s="406">
        <f>TRUNC(E888*F888,2)</f>
        <v>16.7</v>
      </c>
      <c r="H888" s="361"/>
      <c r="I888" s="361"/>
      <c r="J888" s="361"/>
      <c r="K888" s="361"/>
      <c r="L888" s="361"/>
      <c r="M888" s="362"/>
    </row>
    <row r="889" spans="1:13" s="363" customFormat="1" ht="25.5">
      <c r="A889" s="306" t="s">
        <v>580</v>
      </c>
      <c r="B889" s="306" t="s">
        <v>579</v>
      </c>
      <c r="C889" s="355" t="s">
        <v>349</v>
      </c>
      <c r="D889" s="306" t="s">
        <v>335</v>
      </c>
      <c r="E889" s="302">
        <v>1</v>
      </c>
      <c r="F889" s="789">
        <v>58.299373759999995</v>
      </c>
      <c r="G889" s="406">
        <f>TRUNC(E889*F889,2)</f>
        <v>58.29</v>
      </c>
      <c r="H889" s="361"/>
      <c r="I889" s="361"/>
      <c r="J889" s="361"/>
      <c r="K889" s="361"/>
      <c r="L889" s="361"/>
      <c r="M889" s="362"/>
    </row>
    <row r="890" spans="1:13" s="363" customFormat="1" ht="15">
      <c r="A890" s="681" t="s">
        <v>617</v>
      </c>
      <c r="B890" s="682"/>
      <c r="C890" s="682"/>
      <c r="D890" s="682"/>
      <c r="E890" s="682"/>
      <c r="F890" s="682"/>
      <c r="G890" s="398">
        <f>TRUNC(SUM(G887:G888),2)</f>
        <v>29.82</v>
      </c>
      <c r="H890" s="361"/>
      <c r="I890" s="361"/>
      <c r="J890" s="361"/>
      <c r="K890" s="361"/>
      <c r="L890" s="361"/>
      <c r="M890" s="362"/>
    </row>
    <row r="891" spans="1:13" s="363" customFormat="1" ht="15">
      <c r="A891" s="681" t="s">
        <v>618</v>
      </c>
      <c r="B891" s="682"/>
      <c r="C891" s="682"/>
      <c r="D891" s="682"/>
      <c r="E891" s="682"/>
      <c r="F891" s="682"/>
      <c r="G891" s="398">
        <f>TRUNC(SUM(G889),2)</f>
        <v>58.29</v>
      </c>
      <c r="H891" s="361"/>
      <c r="I891" s="361"/>
      <c r="J891" s="361"/>
      <c r="K891" s="361"/>
      <c r="L891" s="361"/>
      <c r="M891" s="362"/>
    </row>
    <row r="892" spans="1:13" s="363" customFormat="1" ht="15">
      <c r="A892" s="446" t="s">
        <v>674</v>
      </c>
      <c r="B892" s="438"/>
      <c r="C892" s="438"/>
      <c r="D892" s="438"/>
      <c r="E892" s="438"/>
      <c r="F892" s="794" t="s">
        <v>621</v>
      </c>
      <c r="G892" s="398">
        <f>TRUNC(SUM(G890:G891),2)</f>
        <v>88.11</v>
      </c>
      <c r="H892" s="361"/>
      <c r="I892" s="361"/>
      <c r="J892" s="361"/>
      <c r="K892" s="361"/>
      <c r="L892" s="361"/>
      <c r="M892" s="362"/>
    </row>
    <row r="893" spans="1:13" s="363" customFormat="1" ht="15">
      <c r="A893" s="439"/>
      <c r="B893" s="439"/>
      <c r="C893" s="439"/>
      <c r="D893" s="439"/>
      <c r="E893" s="439"/>
      <c r="F893" s="803"/>
      <c r="G893" s="439"/>
      <c r="H893" s="361"/>
      <c r="I893" s="361"/>
      <c r="J893" s="361"/>
      <c r="K893" s="361"/>
      <c r="L893" s="361"/>
      <c r="M893" s="362"/>
    </row>
    <row r="894" spans="1:13" s="363" customFormat="1" ht="15">
      <c r="A894" s="439"/>
      <c r="B894" s="439"/>
      <c r="C894" s="439"/>
      <c r="D894" s="439"/>
      <c r="E894" s="439"/>
      <c r="F894" s="803"/>
      <c r="G894" s="439"/>
      <c r="H894" s="361"/>
      <c r="I894" s="361"/>
      <c r="J894" s="361"/>
      <c r="K894" s="361"/>
      <c r="L894" s="361"/>
      <c r="M894" s="362"/>
    </row>
    <row r="895" spans="1:7" s="353" customFormat="1" ht="25.5">
      <c r="A895" s="392" t="s">
        <v>337</v>
      </c>
      <c r="B895" s="393" t="s">
        <v>338</v>
      </c>
      <c r="C895" s="394" t="s">
        <v>339</v>
      </c>
      <c r="D895" s="394" t="s">
        <v>340</v>
      </c>
      <c r="E895" s="395" t="s">
        <v>341</v>
      </c>
      <c r="F895" s="792" t="s">
        <v>620</v>
      </c>
      <c r="G895" s="396" t="s">
        <v>619</v>
      </c>
    </row>
    <row r="896" spans="1:7" s="353" customFormat="1" ht="5.25" customHeight="1">
      <c r="A896" s="439"/>
      <c r="B896" s="439"/>
      <c r="C896" s="440"/>
      <c r="D896" s="440"/>
      <c r="E896" s="441"/>
      <c r="F896" s="793"/>
      <c r="G896" s="442"/>
    </row>
    <row r="897" spans="1:13" s="363" customFormat="1" ht="15">
      <c r="A897" s="372" t="s">
        <v>471</v>
      </c>
      <c r="B897" s="685" t="s">
        <v>457</v>
      </c>
      <c r="C897" s="686"/>
      <c r="D897" s="686"/>
      <c r="E897" s="686"/>
      <c r="F897" s="686"/>
      <c r="G897" s="687"/>
      <c r="H897" s="361"/>
      <c r="I897" s="361"/>
      <c r="J897" s="361"/>
      <c r="K897" s="361"/>
      <c r="L897" s="361"/>
      <c r="M897" s="362"/>
    </row>
    <row r="898" spans="1:13" s="363" customFormat="1" ht="25.5">
      <c r="A898" s="372" t="s">
        <v>480</v>
      </c>
      <c r="B898" s="484" t="s">
        <v>466</v>
      </c>
      <c r="C898" s="485"/>
      <c r="D898" s="485"/>
      <c r="E898" s="486"/>
      <c r="F898" s="809"/>
      <c r="G898" s="487"/>
      <c r="H898" s="361"/>
      <c r="I898" s="361"/>
      <c r="J898" s="361"/>
      <c r="K898" s="361"/>
      <c r="L898" s="361"/>
      <c r="M898" s="362"/>
    </row>
    <row r="899" spans="1:13" s="363" customFormat="1" ht="15">
      <c r="A899" s="306" t="s">
        <v>447</v>
      </c>
      <c r="B899" s="306" t="s">
        <v>446</v>
      </c>
      <c r="C899" s="355" t="s">
        <v>344</v>
      </c>
      <c r="D899" s="306" t="s">
        <v>345</v>
      </c>
      <c r="E899" s="302">
        <v>1</v>
      </c>
      <c r="F899" s="789">
        <v>13.12124112</v>
      </c>
      <c r="G899" s="406">
        <f>TRUNC(E899*F899,2)</f>
        <v>13.12</v>
      </c>
      <c r="H899" s="361"/>
      <c r="I899" s="361"/>
      <c r="J899" s="361"/>
      <c r="K899" s="361"/>
      <c r="L899" s="361"/>
      <c r="M899" s="362"/>
    </row>
    <row r="900" spans="1:13" s="363" customFormat="1" ht="15">
      <c r="A900" s="306" t="s">
        <v>445</v>
      </c>
      <c r="B900" s="306" t="s">
        <v>444</v>
      </c>
      <c r="C900" s="355" t="s">
        <v>344</v>
      </c>
      <c r="D900" s="306" t="s">
        <v>345</v>
      </c>
      <c r="E900" s="302">
        <v>1</v>
      </c>
      <c r="F900" s="789">
        <v>16.70995664</v>
      </c>
      <c r="G900" s="406">
        <f>TRUNC(E900*F900,2)</f>
        <v>16.7</v>
      </c>
      <c r="H900" s="361"/>
      <c r="I900" s="361"/>
      <c r="J900" s="361"/>
      <c r="K900" s="361"/>
      <c r="L900" s="361"/>
      <c r="M900" s="362"/>
    </row>
    <row r="901" spans="1:13" s="363" customFormat="1" ht="25.5">
      <c r="A901" s="306" t="s">
        <v>378</v>
      </c>
      <c r="B901" s="370" t="s">
        <v>504</v>
      </c>
      <c r="C901" s="355" t="s">
        <v>349</v>
      </c>
      <c r="D901" s="306" t="s">
        <v>317</v>
      </c>
      <c r="E901" s="302">
        <v>1</v>
      </c>
      <c r="F901" s="789">
        <v>99.37118767999999</v>
      </c>
      <c r="G901" s="406">
        <f>TRUNC(E901*F901,2)</f>
        <v>99.37</v>
      </c>
      <c r="H901" s="361"/>
      <c r="I901" s="361"/>
      <c r="J901" s="361"/>
      <c r="K901" s="361"/>
      <c r="L901" s="361"/>
      <c r="M901" s="362"/>
    </row>
    <row r="902" spans="1:13" s="363" customFormat="1" ht="15">
      <c r="A902" s="681" t="s">
        <v>617</v>
      </c>
      <c r="B902" s="682"/>
      <c r="C902" s="682"/>
      <c r="D902" s="682"/>
      <c r="E902" s="682"/>
      <c r="F902" s="682"/>
      <c r="G902" s="398">
        <f>TRUNC(SUM(G899:G900),2)</f>
        <v>29.82</v>
      </c>
      <c r="H902" s="361"/>
      <c r="I902" s="361"/>
      <c r="J902" s="361"/>
      <c r="K902" s="361"/>
      <c r="L902" s="361"/>
      <c r="M902" s="362"/>
    </row>
    <row r="903" spans="1:13" s="363" customFormat="1" ht="15">
      <c r="A903" s="681" t="s">
        <v>618</v>
      </c>
      <c r="B903" s="682"/>
      <c r="C903" s="682"/>
      <c r="D903" s="682"/>
      <c r="E903" s="682"/>
      <c r="F903" s="682"/>
      <c r="G903" s="398">
        <f>TRUNC(SUM(G901),2)</f>
        <v>99.37</v>
      </c>
      <c r="H903" s="361"/>
      <c r="I903" s="361"/>
      <c r="J903" s="361"/>
      <c r="K903" s="361"/>
      <c r="L903" s="361"/>
      <c r="M903" s="362"/>
    </row>
    <row r="904" spans="1:13" s="363" customFormat="1" ht="15">
      <c r="A904" s="446" t="s">
        <v>675</v>
      </c>
      <c r="B904" s="438"/>
      <c r="C904" s="438"/>
      <c r="D904" s="438"/>
      <c r="E904" s="438"/>
      <c r="F904" s="794" t="s">
        <v>621</v>
      </c>
      <c r="G904" s="398">
        <f>TRUNC(SUM(G902:G903),2)</f>
        <v>129.19</v>
      </c>
      <c r="H904" s="361"/>
      <c r="I904" s="361"/>
      <c r="J904" s="361"/>
      <c r="K904" s="361"/>
      <c r="L904" s="361"/>
      <c r="M904" s="362"/>
    </row>
    <row r="905" spans="1:13" s="363" customFormat="1" ht="15">
      <c r="A905" s="439"/>
      <c r="B905" s="439"/>
      <c r="C905" s="439"/>
      <c r="D905" s="439"/>
      <c r="E905" s="439"/>
      <c r="F905" s="803"/>
      <c r="G905" s="439"/>
      <c r="H905" s="361"/>
      <c r="I905" s="361"/>
      <c r="J905" s="361"/>
      <c r="K905" s="361"/>
      <c r="L905" s="361"/>
      <c r="M905" s="362"/>
    </row>
    <row r="906" spans="1:13" s="363" customFormat="1" ht="15">
      <c r="A906" s="439"/>
      <c r="B906" s="439"/>
      <c r="C906" s="439"/>
      <c r="D906" s="439"/>
      <c r="E906" s="439"/>
      <c r="F906" s="803"/>
      <c r="G906" s="439"/>
      <c r="H906" s="361"/>
      <c r="I906" s="361"/>
      <c r="J906" s="361"/>
      <c r="K906" s="361"/>
      <c r="L906" s="361"/>
      <c r="M906" s="362"/>
    </row>
    <row r="907" spans="1:7" s="353" customFormat="1" ht="25.5">
      <c r="A907" s="392" t="s">
        <v>337</v>
      </c>
      <c r="B907" s="393" t="s">
        <v>338</v>
      </c>
      <c r="C907" s="394" t="s">
        <v>339</v>
      </c>
      <c r="D907" s="394" t="s">
        <v>340</v>
      </c>
      <c r="E907" s="395" t="s">
        <v>341</v>
      </c>
      <c r="F907" s="792" t="s">
        <v>620</v>
      </c>
      <c r="G907" s="396" t="s">
        <v>619</v>
      </c>
    </row>
    <row r="908" spans="1:7" s="353" customFormat="1" ht="5.25" customHeight="1">
      <c r="A908" s="439"/>
      <c r="B908" s="439"/>
      <c r="C908" s="440"/>
      <c r="D908" s="440"/>
      <c r="E908" s="441"/>
      <c r="F908" s="793"/>
      <c r="G908" s="442"/>
    </row>
    <row r="909" spans="1:13" s="363" customFormat="1" ht="15">
      <c r="A909" s="372" t="s">
        <v>471</v>
      </c>
      <c r="B909" s="685" t="s">
        <v>457</v>
      </c>
      <c r="C909" s="686"/>
      <c r="D909" s="686"/>
      <c r="E909" s="686"/>
      <c r="F909" s="686"/>
      <c r="G909" s="687"/>
      <c r="H909" s="361"/>
      <c r="I909" s="361"/>
      <c r="J909" s="361"/>
      <c r="K909" s="361"/>
      <c r="L909" s="361"/>
      <c r="M909" s="362"/>
    </row>
    <row r="910" spans="1:13" s="363" customFormat="1" ht="25.5">
      <c r="A910" s="372" t="s">
        <v>481</v>
      </c>
      <c r="B910" s="484" t="s">
        <v>467</v>
      </c>
      <c r="C910" s="485"/>
      <c r="D910" s="485"/>
      <c r="E910" s="486"/>
      <c r="F910" s="809"/>
      <c r="G910" s="487"/>
      <c r="H910" s="361"/>
      <c r="I910" s="361"/>
      <c r="J910" s="361"/>
      <c r="K910" s="361"/>
      <c r="L910" s="361"/>
      <c r="M910" s="362"/>
    </row>
    <row r="911" spans="1:13" s="363" customFormat="1" ht="15">
      <c r="A911" s="306" t="s">
        <v>447</v>
      </c>
      <c r="B911" s="306" t="s">
        <v>446</v>
      </c>
      <c r="C911" s="355" t="s">
        <v>344</v>
      </c>
      <c r="D911" s="306" t="s">
        <v>345</v>
      </c>
      <c r="E911" s="302">
        <v>0.5</v>
      </c>
      <c r="F911" s="789">
        <v>13.12124112</v>
      </c>
      <c r="G911" s="406">
        <f>TRUNC(E911*F911,2)</f>
        <v>6.56</v>
      </c>
      <c r="H911" s="361"/>
      <c r="I911" s="361"/>
      <c r="J911" s="361"/>
      <c r="K911" s="361"/>
      <c r="L911" s="361"/>
      <c r="M911" s="362"/>
    </row>
    <row r="912" spans="1:13" s="363" customFormat="1" ht="15">
      <c r="A912" s="306" t="s">
        <v>445</v>
      </c>
      <c r="B912" s="306" t="s">
        <v>444</v>
      </c>
      <c r="C912" s="355" t="s">
        <v>344</v>
      </c>
      <c r="D912" s="306" t="s">
        <v>345</v>
      </c>
      <c r="E912" s="302">
        <v>0.5</v>
      </c>
      <c r="F912" s="789">
        <v>16.70995664</v>
      </c>
      <c r="G912" s="406">
        <f>TRUNC(E912*F912,2)</f>
        <v>8.35</v>
      </c>
      <c r="H912" s="361"/>
      <c r="I912" s="361"/>
      <c r="J912" s="361"/>
      <c r="K912" s="361"/>
      <c r="L912" s="361"/>
      <c r="M912" s="362"/>
    </row>
    <row r="913" spans="1:13" s="363" customFormat="1" ht="25.5">
      <c r="A913" s="306" t="s">
        <v>628</v>
      </c>
      <c r="B913" s="370" t="s">
        <v>629</v>
      </c>
      <c r="C913" s="355" t="s">
        <v>349</v>
      </c>
      <c r="D913" s="306" t="s">
        <v>317</v>
      </c>
      <c r="E913" s="302">
        <v>1</v>
      </c>
      <c r="F913" s="789">
        <v>222.66426992</v>
      </c>
      <c r="G913" s="406">
        <f>TRUNC(E913*F913,2)</f>
        <v>222.66</v>
      </c>
      <c r="H913" s="361"/>
      <c r="I913" s="361"/>
      <c r="J913" s="361"/>
      <c r="K913" s="361"/>
      <c r="L913" s="361"/>
      <c r="M913" s="362"/>
    </row>
    <row r="914" spans="1:13" s="363" customFormat="1" ht="15">
      <c r="A914" s="681" t="s">
        <v>617</v>
      </c>
      <c r="B914" s="682"/>
      <c r="C914" s="682"/>
      <c r="D914" s="682"/>
      <c r="E914" s="682"/>
      <c r="F914" s="682"/>
      <c r="G914" s="398">
        <f>TRUNC(SUM(G911:G912),2)</f>
        <v>14.91</v>
      </c>
      <c r="H914" s="361"/>
      <c r="I914" s="361"/>
      <c r="J914" s="361"/>
      <c r="K914" s="361"/>
      <c r="L914" s="361"/>
      <c r="M914" s="362"/>
    </row>
    <row r="915" spans="1:13" s="363" customFormat="1" ht="15">
      <c r="A915" s="681" t="s">
        <v>618</v>
      </c>
      <c r="B915" s="682"/>
      <c r="C915" s="682"/>
      <c r="D915" s="682"/>
      <c r="E915" s="682"/>
      <c r="F915" s="682"/>
      <c r="G915" s="398">
        <f>TRUNC(SUM(G913),2)</f>
        <v>222.66</v>
      </c>
      <c r="H915" s="361"/>
      <c r="I915" s="361"/>
      <c r="J915" s="361"/>
      <c r="K915" s="361"/>
      <c r="L915" s="361"/>
      <c r="M915" s="362"/>
    </row>
    <row r="916" spans="1:13" s="363" customFormat="1" ht="15">
      <c r="A916" s="446" t="s">
        <v>676</v>
      </c>
      <c r="B916" s="438"/>
      <c r="C916" s="438"/>
      <c r="D916" s="438"/>
      <c r="E916" s="438"/>
      <c r="F916" s="794" t="s">
        <v>621</v>
      </c>
      <c r="G916" s="398">
        <f>TRUNC(SUM(G914:G915),2)</f>
        <v>237.57</v>
      </c>
      <c r="H916" s="361"/>
      <c r="I916" s="361"/>
      <c r="J916" s="361"/>
      <c r="K916" s="361"/>
      <c r="L916" s="361"/>
      <c r="M916" s="362"/>
    </row>
    <row r="917" spans="1:13" s="363" customFormat="1" ht="15">
      <c r="A917" s="439"/>
      <c r="B917" s="439"/>
      <c r="C917" s="439"/>
      <c r="D917" s="439"/>
      <c r="E917" s="439"/>
      <c r="F917" s="803"/>
      <c r="G917" s="439"/>
      <c r="H917" s="361"/>
      <c r="I917" s="361"/>
      <c r="J917" s="361"/>
      <c r="K917" s="361"/>
      <c r="L917" s="361"/>
      <c r="M917" s="362"/>
    </row>
    <row r="918" spans="1:13" s="363" customFormat="1" ht="15">
      <c r="A918" s="439"/>
      <c r="B918" s="439"/>
      <c r="C918" s="439"/>
      <c r="D918" s="439"/>
      <c r="E918" s="439"/>
      <c r="F918" s="803"/>
      <c r="G918" s="439"/>
      <c r="H918" s="361"/>
      <c r="I918" s="361"/>
      <c r="J918" s="361"/>
      <c r="K918" s="361"/>
      <c r="L918" s="361"/>
      <c r="M918" s="362"/>
    </row>
    <row r="919" spans="1:7" s="353" customFormat="1" ht="25.5">
      <c r="A919" s="392" t="s">
        <v>337</v>
      </c>
      <c r="B919" s="393" t="s">
        <v>338</v>
      </c>
      <c r="C919" s="394" t="s">
        <v>339</v>
      </c>
      <c r="D919" s="394" t="s">
        <v>340</v>
      </c>
      <c r="E919" s="395" t="s">
        <v>341</v>
      </c>
      <c r="F919" s="792" t="s">
        <v>620</v>
      </c>
      <c r="G919" s="396" t="s">
        <v>619</v>
      </c>
    </row>
    <row r="920" spans="1:7" s="353" customFormat="1" ht="5.25" customHeight="1">
      <c r="A920" s="439"/>
      <c r="B920" s="439"/>
      <c r="C920" s="440"/>
      <c r="D920" s="440"/>
      <c r="E920" s="441"/>
      <c r="F920" s="793"/>
      <c r="G920" s="442"/>
    </row>
    <row r="921" spans="1:13" s="363" customFormat="1" ht="15">
      <c r="A921" s="372" t="s">
        <v>471</v>
      </c>
      <c r="B921" s="685" t="s">
        <v>457</v>
      </c>
      <c r="C921" s="686"/>
      <c r="D921" s="686"/>
      <c r="E921" s="686"/>
      <c r="F921" s="686"/>
      <c r="G921" s="687"/>
      <c r="H921" s="361"/>
      <c r="I921" s="361"/>
      <c r="J921" s="361"/>
      <c r="K921" s="361"/>
      <c r="L921" s="361"/>
      <c r="M921" s="362"/>
    </row>
    <row r="922" spans="1:13" s="363" customFormat="1" ht="25.5">
      <c r="A922" s="372" t="s">
        <v>482</v>
      </c>
      <c r="B922" s="484" t="s">
        <v>468</v>
      </c>
      <c r="C922" s="485"/>
      <c r="D922" s="485"/>
      <c r="E922" s="486"/>
      <c r="F922" s="809"/>
      <c r="G922" s="487"/>
      <c r="H922" s="361"/>
      <c r="I922" s="361"/>
      <c r="J922" s="361"/>
      <c r="K922" s="361"/>
      <c r="L922" s="361"/>
      <c r="M922" s="362"/>
    </row>
    <row r="923" spans="1:13" s="363" customFormat="1" ht="15">
      <c r="A923" s="306" t="s">
        <v>447</v>
      </c>
      <c r="B923" s="306" t="s">
        <v>446</v>
      </c>
      <c r="C923" s="355" t="s">
        <v>344</v>
      </c>
      <c r="D923" s="306" t="s">
        <v>345</v>
      </c>
      <c r="E923" s="302">
        <v>0.4</v>
      </c>
      <c r="F923" s="789">
        <v>13.12124112</v>
      </c>
      <c r="G923" s="406">
        <f>TRUNC(E923*F923,2)</f>
        <v>5.24</v>
      </c>
      <c r="H923" s="361"/>
      <c r="I923" s="361"/>
      <c r="J923" s="361"/>
      <c r="K923" s="361"/>
      <c r="L923" s="361"/>
      <c r="M923" s="362"/>
    </row>
    <row r="924" spans="1:13" s="363" customFormat="1" ht="15">
      <c r="A924" s="306" t="s">
        <v>445</v>
      </c>
      <c r="B924" s="306" t="s">
        <v>444</v>
      </c>
      <c r="C924" s="355" t="s">
        <v>344</v>
      </c>
      <c r="D924" s="306" t="s">
        <v>345</v>
      </c>
      <c r="E924" s="302">
        <v>0.4</v>
      </c>
      <c r="F924" s="789">
        <v>16.70995664</v>
      </c>
      <c r="G924" s="406">
        <f>TRUNC(E924*F924,2)</f>
        <v>6.68</v>
      </c>
      <c r="H924" s="361"/>
      <c r="I924" s="361"/>
      <c r="J924" s="361"/>
      <c r="K924" s="361"/>
      <c r="L924" s="361"/>
      <c r="M924" s="362"/>
    </row>
    <row r="925" spans="1:13" s="363" customFormat="1" ht="15">
      <c r="A925" s="306" t="s">
        <v>378</v>
      </c>
      <c r="B925" s="370" t="s">
        <v>505</v>
      </c>
      <c r="C925" s="355" t="s">
        <v>349</v>
      </c>
      <c r="D925" s="306" t="s">
        <v>317</v>
      </c>
      <c r="E925" s="302">
        <v>1</v>
      </c>
      <c r="F925" s="789">
        <v>6.89274928</v>
      </c>
      <c r="G925" s="406">
        <f>TRUNC(E925*F925,2)</f>
        <v>6.89</v>
      </c>
      <c r="H925" s="361"/>
      <c r="I925" s="361"/>
      <c r="J925" s="361"/>
      <c r="K925" s="361"/>
      <c r="L925" s="361"/>
      <c r="M925" s="362"/>
    </row>
    <row r="926" spans="1:13" s="363" customFormat="1" ht="15">
      <c r="A926" s="681" t="s">
        <v>617</v>
      </c>
      <c r="B926" s="682"/>
      <c r="C926" s="682"/>
      <c r="D926" s="682"/>
      <c r="E926" s="682"/>
      <c r="F926" s="682"/>
      <c r="G926" s="398">
        <f>TRUNC(SUM(G923:G924),2)</f>
        <v>11.92</v>
      </c>
      <c r="H926" s="361"/>
      <c r="I926" s="361"/>
      <c r="J926" s="361"/>
      <c r="K926" s="361"/>
      <c r="L926" s="361"/>
      <c r="M926" s="362"/>
    </row>
    <row r="927" spans="1:13" s="363" customFormat="1" ht="15">
      <c r="A927" s="681" t="s">
        <v>618</v>
      </c>
      <c r="B927" s="682"/>
      <c r="C927" s="682"/>
      <c r="D927" s="682"/>
      <c r="E927" s="682"/>
      <c r="F927" s="682"/>
      <c r="G927" s="398">
        <f>TRUNC(SUM(G925),2)</f>
        <v>6.89</v>
      </c>
      <c r="H927" s="361"/>
      <c r="I927" s="361"/>
      <c r="J927" s="361"/>
      <c r="K927" s="361"/>
      <c r="L927" s="361"/>
      <c r="M927" s="362"/>
    </row>
    <row r="928" spans="1:13" s="363" customFormat="1" ht="15">
      <c r="A928" s="446" t="s">
        <v>677</v>
      </c>
      <c r="B928" s="438"/>
      <c r="C928" s="438"/>
      <c r="D928" s="438"/>
      <c r="E928" s="438"/>
      <c r="F928" s="794" t="s">
        <v>621</v>
      </c>
      <c r="G928" s="398">
        <f>TRUNC(SUM(G926:G927),2)</f>
        <v>18.81</v>
      </c>
      <c r="H928" s="361"/>
      <c r="I928" s="361"/>
      <c r="J928" s="361"/>
      <c r="K928" s="361"/>
      <c r="L928" s="361"/>
      <c r="M928" s="362"/>
    </row>
    <row r="929" spans="1:13" s="363" customFormat="1" ht="15">
      <c r="A929" s="439"/>
      <c r="B929" s="439"/>
      <c r="C929" s="439"/>
      <c r="D929" s="439"/>
      <c r="E929" s="439"/>
      <c r="F929" s="803"/>
      <c r="G929" s="439"/>
      <c r="H929" s="361"/>
      <c r="I929" s="361"/>
      <c r="J929" s="361"/>
      <c r="K929" s="361"/>
      <c r="L929" s="361"/>
      <c r="M929" s="362"/>
    </row>
    <row r="930" spans="1:13" s="363" customFormat="1" ht="15">
      <c r="A930" s="439"/>
      <c r="B930" s="439"/>
      <c r="C930" s="439"/>
      <c r="D930" s="439"/>
      <c r="E930" s="439"/>
      <c r="F930" s="803"/>
      <c r="G930" s="439"/>
      <c r="H930" s="361"/>
      <c r="I930" s="361"/>
      <c r="J930" s="361"/>
      <c r="K930" s="361"/>
      <c r="L930" s="361"/>
      <c r="M930" s="362"/>
    </row>
    <row r="931" spans="1:7" s="353" customFormat="1" ht="25.5">
      <c r="A931" s="392" t="s">
        <v>337</v>
      </c>
      <c r="B931" s="393" t="s">
        <v>338</v>
      </c>
      <c r="C931" s="394" t="s">
        <v>339</v>
      </c>
      <c r="D931" s="394" t="s">
        <v>340</v>
      </c>
      <c r="E931" s="395" t="s">
        <v>341</v>
      </c>
      <c r="F931" s="792" t="s">
        <v>620</v>
      </c>
      <c r="G931" s="396" t="s">
        <v>619</v>
      </c>
    </row>
    <row r="932" spans="1:7" s="353" customFormat="1" ht="5.25" customHeight="1">
      <c r="A932" s="439"/>
      <c r="B932" s="439"/>
      <c r="C932" s="440"/>
      <c r="D932" s="440"/>
      <c r="E932" s="441"/>
      <c r="F932" s="793"/>
      <c r="G932" s="442"/>
    </row>
    <row r="933" spans="1:13" s="363" customFormat="1" ht="15">
      <c r="A933" s="372" t="s">
        <v>471</v>
      </c>
      <c r="B933" s="685" t="s">
        <v>457</v>
      </c>
      <c r="C933" s="686"/>
      <c r="D933" s="686"/>
      <c r="E933" s="686"/>
      <c r="F933" s="686"/>
      <c r="G933" s="687"/>
      <c r="H933" s="361"/>
      <c r="I933" s="361"/>
      <c r="J933" s="361"/>
      <c r="K933" s="361"/>
      <c r="L933" s="361"/>
      <c r="M933" s="362"/>
    </row>
    <row r="934" spans="1:13" s="363" customFormat="1" ht="38.25">
      <c r="A934" s="372" t="s">
        <v>483</v>
      </c>
      <c r="B934" s="484" t="s">
        <v>469</v>
      </c>
      <c r="C934" s="485"/>
      <c r="D934" s="485"/>
      <c r="E934" s="486"/>
      <c r="F934" s="809"/>
      <c r="G934" s="487"/>
      <c r="H934" s="361"/>
      <c r="I934" s="361"/>
      <c r="J934" s="361"/>
      <c r="K934" s="361"/>
      <c r="L934" s="361"/>
      <c r="M934" s="362"/>
    </row>
    <row r="935" spans="1:13" s="363" customFormat="1" ht="15">
      <c r="A935" s="306" t="s">
        <v>447</v>
      </c>
      <c r="B935" s="306" t="s">
        <v>446</v>
      </c>
      <c r="C935" s="355" t="s">
        <v>344</v>
      </c>
      <c r="D935" s="306" t="s">
        <v>345</v>
      </c>
      <c r="E935" s="302">
        <v>1</v>
      </c>
      <c r="F935" s="789">
        <v>13.12124112</v>
      </c>
      <c r="G935" s="406">
        <f>TRUNC(E935*F935,2)</f>
        <v>13.12</v>
      </c>
      <c r="H935" s="361"/>
      <c r="I935" s="361"/>
      <c r="J935" s="361"/>
      <c r="K935" s="361"/>
      <c r="L935" s="361"/>
      <c r="M935" s="362"/>
    </row>
    <row r="936" spans="1:13" s="363" customFormat="1" ht="15">
      <c r="A936" s="306" t="s">
        <v>445</v>
      </c>
      <c r="B936" s="306" t="s">
        <v>444</v>
      </c>
      <c r="C936" s="355" t="s">
        <v>344</v>
      </c>
      <c r="D936" s="306" t="s">
        <v>345</v>
      </c>
      <c r="E936" s="302">
        <v>1</v>
      </c>
      <c r="F936" s="789">
        <v>16.70995664</v>
      </c>
      <c r="G936" s="406">
        <f>TRUNC(E936*F936,2)</f>
        <v>16.7</v>
      </c>
      <c r="H936" s="361"/>
      <c r="I936" s="361"/>
      <c r="J936" s="361"/>
      <c r="K936" s="361"/>
      <c r="L936" s="361"/>
      <c r="M936" s="362"/>
    </row>
    <row r="937" spans="1:13" s="363" customFormat="1" ht="38.25">
      <c r="A937" s="306" t="s">
        <v>691</v>
      </c>
      <c r="B937" s="370" t="s">
        <v>692</v>
      </c>
      <c r="C937" s="355" t="s">
        <v>349</v>
      </c>
      <c r="D937" s="306" t="s">
        <v>317</v>
      </c>
      <c r="E937" s="302">
        <v>1</v>
      </c>
      <c r="F937" s="789">
        <v>197.24995280000002</v>
      </c>
      <c r="G937" s="406">
        <f>TRUNC(E937*F937,2)</f>
        <v>197.24</v>
      </c>
      <c r="H937" s="361"/>
      <c r="I937" s="361"/>
      <c r="J937" s="361"/>
      <c r="K937" s="361"/>
      <c r="L937" s="361"/>
      <c r="M937" s="362"/>
    </row>
    <row r="938" spans="1:13" s="363" customFormat="1" ht="15">
      <c r="A938" s="681" t="s">
        <v>617</v>
      </c>
      <c r="B938" s="682"/>
      <c r="C938" s="682"/>
      <c r="D938" s="682"/>
      <c r="E938" s="682"/>
      <c r="F938" s="682"/>
      <c r="G938" s="398">
        <f>TRUNC(SUM(G935:G936),2)</f>
        <v>29.82</v>
      </c>
      <c r="H938" s="361"/>
      <c r="I938" s="361"/>
      <c r="J938" s="361"/>
      <c r="K938" s="361"/>
      <c r="L938" s="361"/>
      <c r="M938" s="362"/>
    </row>
    <row r="939" spans="1:13" s="363" customFormat="1" ht="15">
      <c r="A939" s="681" t="s">
        <v>618</v>
      </c>
      <c r="B939" s="682"/>
      <c r="C939" s="682"/>
      <c r="D939" s="682"/>
      <c r="E939" s="682"/>
      <c r="F939" s="682"/>
      <c r="G939" s="398">
        <f>TRUNC(SUM(G937),2)</f>
        <v>197.24</v>
      </c>
      <c r="H939" s="361"/>
      <c r="I939" s="361"/>
      <c r="J939" s="361"/>
      <c r="K939" s="361"/>
      <c r="L939" s="361"/>
      <c r="M939" s="362"/>
    </row>
    <row r="940" spans="1:13" s="363" customFormat="1" ht="15">
      <c r="A940" s="446" t="s">
        <v>678</v>
      </c>
      <c r="B940" s="438"/>
      <c r="C940" s="438"/>
      <c r="D940" s="438"/>
      <c r="E940" s="438"/>
      <c r="F940" s="794" t="s">
        <v>621</v>
      </c>
      <c r="G940" s="398">
        <f>TRUNC(SUM(G938:G939),2)</f>
        <v>227.06</v>
      </c>
      <c r="H940" s="361"/>
      <c r="I940" s="361"/>
      <c r="J940" s="361"/>
      <c r="K940" s="361"/>
      <c r="L940" s="361"/>
      <c r="M940" s="362"/>
    </row>
    <row r="941" spans="1:13" s="363" customFormat="1" ht="15">
      <c r="A941" s="439"/>
      <c r="B941" s="439"/>
      <c r="C941" s="439"/>
      <c r="D941" s="439"/>
      <c r="E941" s="439"/>
      <c r="F941" s="803"/>
      <c r="G941" s="439"/>
      <c r="H941" s="361"/>
      <c r="I941" s="361"/>
      <c r="J941" s="361"/>
      <c r="K941" s="361"/>
      <c r="L941" s="361"/>
      <c r="M941" s="362"/>
    </row>
    <row r="942" spans="1:13" s="363" customFormat="1" ht="15">
      <c r="A942" s="439"/>
      <c r="B942" s="439"/>
      <c r="C942" s="439"/>
      <c r="D942" s="439"/>
      <c r="E942" s="439"/>
      <c r="F942" s="803"/>
      <c r="G942" s="439"/>
      <c r="H942" s="361"/>
      <c r="I942" s="361"/>
      <c r="J942" s="361"/>
      <c r="K942" s="361"/>
      <c r="L942" s="361"/>
      <c r="M942" s="362"/>
    </row>
    <row r="943" spans="1:7" s="353" customFormat="1" ht="25.5">
      <c r="A943" s="392" t="s">
        <v>337</v>
      </c>
      <c r="B943" s="393" t="s">
        <v>338</v>
      </c>
      <c r="C943" s="394" t="s">
        <v>339</v>
      </c>
      <c r="D943" s="394" t="s">
        <v>340</v>
      </c>
      <c r="E943" s="395" t="s">
        <v>341</v>
      </c>
      <c r="F943" s="792" t="s">
        <v>620</v>
      </c>
      <c r="G943" s="396" t="s">
        <v>619</v>
      </c>
    </row>
    <row r="944" spans="1:7" s="353" customFormat="1" ht="5.25" customHeight="1">
      <c r="A944" s="439"/>
      <c r="B944" s="439"/>
      <c r="C944" s="440"/>
      <c r="D944" s="440"/>
      <c r="E944" s="441"/>
      <c r="F944" s="793"/>
      <c r="G944" s="442"/>
    </row>
    <row r="945" spans="1:13" s="363" customFormat="1" ht="15">
      <c r="A945" s="372" t="s">
        <v>471</v>
      </c>
      <c r="B945" s="685" t="s">
        <v>457</v>
      </c>
      <c r="C945" s="686"/>
      <c r="D945" s="686"/>
      <c r="E945" s="686"/>
      <c r="F945" s="686"/>
      <c r="G945" s="687"/>
      <c r="H945" s="361"/>
      <c r="I945" s="361"/>
      <c r="J945" s="361"/>
      <c r="K945" s="361"/>
      <c r="L945" s="361"/>
      <c r="M945" s="362"/>
    </row>
    <row r="946" spans="1:13" s="363" customFormat="1" ht="38.25">
      <c r="A946" s="372" t="s">
        <v>484</v>
      </c>
      <c r="B946" s="484" t="s">
        <v>470</v>
      </c>
      <c r="C946" s="485"/>
      <c r="D946" s="485"/>
      <c r="E946" s="486"/>
      <c r="F946" s="809"/>
      <c r="G946" s="487"/>
      <c r="H946" s="361"/>
      <c r="I946" s="361"/>
      <c r="J946" s="361"/>
      <c r="K946" s="361"/>
      <c r="L946" s="361"/>
      <c r="M946" s="362"/>
    </row>
    <row r="947" spans="1:13" s="363" customFormat="1" ht="15">
      <c r="A947" s="306" t="s">
        <v>445</v>
      </c>
      <c r="B947" s="306" t="s">
        <v>444</v>
      </c>
      <c r="C947" s="355" t="s">
        <v>344</v>
      </c>
      <c r="D947" s="306" t="s">
        <v>345</v>
      </c>
      <c r="E947" s="302">
        <v>1</v>
      </c>
      <c r="F947" s="789">
        <v>16.70995664</v>
      </c>
      <c r="G947" s="406">
        <f>TRUNC(E947*F947,2)</f>
        <v>16.7</v>
      </c>
      <c r="H947" s="361"/>
      <c r="I947" s="361"/>
      <c r="J947" s="361"/>
      <c r="K947" s="361"/>
      <c r="L947" s="361"/>
      <c r="M947" s="362"/>
    </row>
    <row r="948" spans="1:13" s="363" customFormat="1" ht="25.5">
      <c r="A948" s="371" t="s">
        <v>449</v>
      </c>
      <c r="B948" s="306" t="s">
        <v>448</v>
      </c>
      <c r="C948" s="355" t="s">
        <v>344</v>
      </c>
      <c r="D948" s="306" t="s">
        <v>345</v>
      </c>
      <c r="E948" s="302">
        <v>1.5</v>
      </c>
      <c r="F948" s="789">
        <v>16.52879552</v>
      </c>
      <c r="G948" s="406">
        <f>TRUNC(E948*F948,2)</f>
        <v>24.79</v>
      </c>
      <c r="H948" s="361"/>
      <c r="I948" s="361"/>
      <c r="J948" s="361"/>
      <c r="K948" s="361"/>
      <c r="L948" s="361"/>
      <c r="M948" s="362"/>
    </row>
    <row r="949" spans="1:13" s="363" customFormat="1" ht="25.5">
      <c r="A949" s="371" t="s">
        <v>451</v>
      </c>
      <c r="B949" s="306" t="s">
        <v>450</v>
      </c>
      <c r="C949" s="355" t="s">
        <v>344</v>
      </c>
      <c r="D949" s="306" t="s">
        <v>345</v>
      </c>
      <c r="E949" s="302">
        <v>1.5</v>
      </c>
      <c r="F949" s="789">
        <v>13.05222736</v>
      </c>
      <c r="G949" s="406">
        <f>TRUNC(E949*F949,2)</f>
        <v>19.57</v>
      </c>
      <c r="H949" s="361"/>
      <c r="I949" s="361"/>
      <c r="J949" s="361"/>
      <c r="K949" s="361"/>
      <c r="L949" s="361"/>
      <c r="M949" s="362"/>
    </row>
    <row r="950" spans="1:13" s="363" customFormat="1" ht="25.5">
      <c r="A950" s="306" t="s">
        <v>392</v>
      </c>
      <c r="B950" s="370" t="s">
        <v>506</v>
      </c>
      <c r="C950" s="355" t="s">
        <v>349</v>
      </c>
      <c r="D950" s="306" t="s">
        <v>317</v>
      </c>
      <c r="E950" s="302">
        <v>1</v>
      </c>
      <c r="F950" s="789">
        <v>1223.19988224</v>
      </c>
      <c r="G950" s="406">
        <f>TRUNC(E950*F950,2)</f>
        <v>1223.19</v>
      </c>
      <c r="H950" s="361"/>
      <c r="I950" s="361"/>
      <c r="J950" s="361"/>
      <c r="K950" s="361"/>
      <c r="L950" s="361"/>
      <c r="M950" s="362"/>
    </row>
    <row r="951" spans="1:13" s="363" customFormat="1" ht="15">
      <c r="A951" s="681" t="s">
        <v>617</v>
      </c>
      <c r="B951" s="682"/>
      <c r="C951" s="682"/>
      <c r="D951" s="682"/>
      <c r="E951" s="682"/>
      <c r="F951" s="682"/>
      <c r="G951" s="398">
        <f>TRUNC(SUM(G947:G948),2)</f>
        <v>41.49</v>
      </c>
      <c r="H951" s="361"/>
      <c r="I951" s="361"/>
      <c r="J951" s="361"/>
      <c r="K951" s="361"/>
      <c r="L951" s="361"/>
      <c r="M951" s="362"/>
    </row>
    <row r="952" spans="1:13" s="363" customFormat="1" ht="15">
      <c r="A952" s="681" t="s">
        <v>618</v>
      </c>
      <c r="B952" s="682"/>
      <c r="C952" s="682"/>
      <c r="D952" s="682"/>
      <c r="E952" s="682"/>
      <c r="F952" s="682"/>
      <c r="G952" s="398">
        <f>TRUNC(SUM(G950:G950),2)</f>
        <v>1223.19</v>
      </c>
      <c r="H952" s="361"/>
      <c r="I952" s="361"/>
      <c r="J952" s="361"/>
      <c r="K952" s="361"/>
      <c r="L952" s="361"/>
      <c r="M952" s="362"/>
    </row>
    <row r="953" spans="1:13" s="363" customFormat="1" ht="15">
      <c r="A953" s="446" t="s">
        <v>679</v>
      </c>
      <c r="B953" s="438"/>
      <c r="C953" s="438"/>
      <c r="D953" s="438"/>
      <c r="E953" s="438"/>
      <c r="F953" s="794" t="s">
        <v>621</v>
      </c>
      <c r="G953" s="398">
        <f>TRUNC(SUM(G951:G952),2)</f>
        <v>1264.68</v>
      </c>
      <c r="H953" s="361"/>
      <c r="I953" s="361"/>
      <c r="J953" s="361"/>
      <c r="K953" s="361"/>
      <c r="L953" s="361"/>
      <c r="M953" s="362"/>
    </row>
    <row r="954" spans="1:13" s="363" customFormat="1" ht="15">
      <c r="A954" s="439"/>
      <c r="B954" s="439"/>
      <c r="C954" s="439"/>
      <c r="D954" s="439"/>
      <c r="E954" s="439"/>
      <c r="F954" s="803"/>
      <c r="G954" s="439"/>
      <c r="H954" s="361"/>
      <c r="I954" s="361"/>
      <c r="J954" s="361"/>
      <c r="K954" s="361"/>
      <c r="L954" s="361"/>
      <c r="M954" s="362"/>
    </row>
    <row r="955" spans="1:13" s="363" customFormat="1" ht="15">
      <c r="A955" s="439"/>
      <c r="B955" s="439"/>
      <c r="C955" s="439"/>
      <c r="D955" s="439"/>
      <c r="E955" s="439"/>
      <c r="F955" s="803"/>
      <c r="G955" s="439"/>
      <c r="H955" s="361"/>
      <c r="I955" s="361"/>
      <c r="J955" s="361"/>
      <c r="K955" s="361"/>
      <c r="L955" s="361"/>
      <c r="M955" s="362"/>
    </row>
    <row r="956" spans="1:7" s="353" customFormat="1" ht="25.5">
      <c r="A956" s="392" t="s">
        <v>337</v>
      </c>
      <c r="B956" s="393" t="s">
        <v>338</v>
      </c>
      <c r="C956" s="394" t="s">
        <v>339</v>
      </c>
      <c r="D956" s="394" t="s">
        <v>340</v>
      </c>
      <c r="E956" s="395" t="s">
        <v>341</v>
      </c>
      <c r="F956" s="792" t="s">
        <v>620</v>
      </c>
      <c r="G956" s="396" t="s">
        <v>619</v>
      </c>
    </row>
    <row r="957" spans="1:7" s="353" customFormat="1" ht="5.25" customHeight="1">
      <c r="A957" s="371"/>
      <c r="B957" s="371"/>
      <c r="C957" s="477"/>
      <c r="D957" s="477"/>
      <c r="E957" s="478"/>
      <c r="F957" s="793"/>
      <c r="G957" s="479"/>
    </row>
    <row r="958" spans="1:13" s="363" customFormat="1" ht="15">
      <c r="A958" s="372" t="s">
        <v>179</v>
      </c>
      <c r="B958" s="685" t="s">
        <v>199</v>
      </c>
      <c r="C958" s="686"/>
      <c r="D958" s="686"/>
      <c r="E958" s="686"/>
      <c r="F958" s="686"/>
      <c r="G958" s="687"/>
      <c r="H958" s="361"/>
      <c r="I958" s="361"/>
      <c r="J958" s="361"/>
      <c r="K958" s="361"/>
      <c r="L958" s="361"/>
      <c r="M958" s="362"/>
    </row>
    <row r="959" spans="1:13" s="363" customFormat="1" ht="25.5">
      <c r="A959" s="372" t="s">
        <v>536</v>
      </c>
      <c r="B959" s="484" t="s">
        <v>1312</v>
      </c>
      <c r="C959" s="485"/>
      <c r="D959" s="485"/>
      <c r="E959" s="486"/>
      <c r="F959" s="809"/>
      <c r="G959" s="487"/>
      <c r="H959" s="361"/>
      <c r="I959" s="361"/>
      <c r="J959" s="361"/>
      <c r="K959" s="361"/>
      <c r="L959" s="361"/>
      <c r="M959" s="362"/>
    </row>
    <row r="960" spans="1:13" s="363" customFormat="1" ht="25.5">
      <c r="A960" s="306" t="s">
        <v>392</v>
      </c>
      <c r="B960" s="370" t="s">
        <v>938</v>
      </c>
      <c r="C960" s="355" t="s">
        <v>349</v>
      </c>
      <c r="D960" s="306" t="s">
        <v>335</v>
      </c>
      <c r="E960" s="302">
        <v>1</v>
      </c>
      <c r="F960" s="789">
        <v>4172.60643648</v>
      </c>
      <c r="G960" s="406">
        <f>TRUNC(E960*F960,2)</f>
        <v>4172.6</v>
      </c>
      <c r="H960" s="361"/>
      <c r="I960" s="361"/>
      <c r="J960" s="361"/>
      <c r="K960" s="361"/>
      <c r="L960" s="361"/>
      <c r="M960" s="362"/>
    </row>
    <row r="961" spans="1:13" s="363" customFormat="1" ht="15">
      <c r="A961" s="681" t="s">
        <v>617</v>
      </c>
      <c r="B961" s="682"/>
      <c r="C961" s="682"/>
      <c r="D961" s="682"/>
      <c r="E961" s="682"/>
      <c r="F961" s="682"/>
      <c r="G961" s="398">
        <v>0</v>
      </c>
      <c r="H961" s="361"/>
      <c r="I961" s="361"/>
      <c r="J961" s="361"/>
      <c r="K961" s="361"/>
      <c r="L961" s="361"/>
      <c r="M961" s="362"/>
    </row>
    <row r="962" spans="1:13" s="363" customFormat="1" ht="15">
      <c r="A962" s="681" t="s">
        <v>618</v>
      </c>
      <c r="B962" s="682"/>
      <c r="C962" s="682"/>
      <c r="D962" s="682"/>
      <c r="E962" s="682"/>
      <c r="F962" s="682"/>
      <c r="G962" s="398">
        <f>TRUNC(SUM(G960:G960),2)</f>
        <v>4172.6</v>
      </c>
      <c r="H962" s="361"/>
      <c r="I962" s="361"/>
      <c r="J962" s="361"/>
      <c r="K962" s="361"/>
      <c r="L962" s="361"/>
      <c r="M962" s="362"/>
    </row>
    <row r="963" spans="1:13" s="363" customFormat="1" ht="15">
      <c r="A963" s="446" t="s">
        <v>680</v>
      </c>
      <c r="B963" s="438"/>
      <c r="C963" s="438"/>
      <c r="D963" s="438"/>
      <c r="E963" s="438"/>
      <c r="F963" s="794" t="s">
        <v>621</v>
      </c>
      <c r="G963" s="398">
        <f>TRUNC(SUM(G961:G962),2)</f>
        <v>4172.6</v>
      </c>
      <c r="H963" s="361"/>
      <c r="I963" s="361"/>
      <c r="J963" s="361"/>
      <c r="K963" s="361"/>
      <c r="L963" s="361"/>
      <c r="M963" s="362"/>
    </row>
    <row r="964" spans="1:13" s="363" customFormat="1" ht="15">
      <c r="A964" s="447"/>
      <c r="B964" s="439"/>
      <c r="C964" s="439"/>
      <c r="D964" s="439"/>
      <c r="E964" s="439"/>
      <c r="F964" s="803"/>
      <c r="G964" s="439"/>
      <c r="H964" s="361"/>
      <c r="I964" s="361"/>
      <c r="J964" s="361"/>
      <c r="K964" s="361"/>
      <c r="L964" s="361"/>
      <c r="M964" s="362"/>
    </row>
    <row r="965" spans="1:13" s="363" customFormat="1" ht="15">
      <c r="A965" s="445"/>
      <c r="B965" s="439"/>
      <c r="C965" s="439"/>
      <c r="D965" s="439"/>
      <c r="E965" s="439"/>
      <c r="F965" s="803"/>
      <c r="G965" s="439"/>
      <c r="H965" s="361"/>
      <c r="I965" s="361"/>
      <c r="J965" s="361"/>
      <c r="K965" s="361"/>
      <c r="L965" s="361"/>
      <c r="M965" s="362"/>
    </row>
    <row r="966" spans="1:13" s="363" customFormat="1" ht="25.5">
      <c r="A966" s="392" t="s">
        <v>337</v>
      </c>
      <c r="B966" s="393" t="s">
        <v>338</v>
      </c>
      <c r="C966" s="394" t="s">
        <v>339</v>
      </c>
      <c r="D966" s="394" t="s">
        <v>340</v>
      </c>
      <c r="E966" s="395" t="s">
        <v>341</v>
      </c>
      <c r="F966" s="792" t="s">
        <v>620</v>
      </c>
      <c r="G966" s="396" t="s">
        <v>619</v>
      </c>
      <c r="H966" s="361"/>
      <c r="I966" s="361"/>
      <c r="J966" s="361"/>
      <c r="K966" s="361"/>
      <c r="L966" s="361"/>
      <c r="M966" s="362"/>
    </row>
    <row r="967" spans="1:13" s="363" customFormat="1" ht="15">
      <c r="A967" s="371"/>
      <c r="B967" s="371"/>
      <c r="C967" s="477"/>
      <c r="D967" s="477"/>
      <c r="E967" s="478"/>
      <c r="F967" s="793"/>
      <c r="G967" s="479"/>
      <c r="H967" s="361"/>
      <c r="I967" s="361"/>
      <c r="J967" s="361"/>
      <c r="K967" s="361"/>
      <c r="L967" s="361"/>
      <c r="M967" s="362"/>
    </row>
    <row r="968" spans="1:13" s="363" customFormat="1" ht="15">
      <c r="A968" s="372" t="s">
        <v>179</v>
      </c>
      <c r="B968" s="685" t="s">
        <v>199</v>
      </c>
      <c r="C968" s="686"/>
      <c r="D968" s="686"/>
      <c r="E968" s="686"/>
      <c r="F968" s="686"/>
      <c r="G968" s="687"/>
      <c r="H968" s="361"/>
      <c r="I968" s="361"/>
      <c r="J968" s="361"/>
      <c r="K968" s="361"/>
      <c r="L968" s="361"/>
      <c r="M968" s="362"/>
    </row>
    <row r="969" spans="1:13" s="363" customFormat="1" ht="25.5">
      <c r="A969" s="372" t="s">
        <v>1311</v>
      </c>
      <c r="B969" s="484" t="s">
        <v>1313</v>
      </c>
      <c r="C969" s="485"/>
      <c r="D969" s="485"/>
      <c r="E969" s="486"/>
      <c r="F969" s="809"/>
      <c r="G969" s="487"/>
      <c r="H969" s="361"/>
      <c r="I969" s="361"/>
      <c r="J969" s="361"/>
      <c r="K969" s="361"/>
      <c r="L969" s="361"/>
      <c r="M969" s="362"/>
    </row>
    <row r="970" spans="1:13" s="363" customFormat="1" ht="15">
      <c r="A970" s="306" t="s">
        <v>445</v>
      </c>
      <c r="B970" s="306" t="s">
        <v>444</v>
      </c>
      <c r="C970" s="355" t="s">
        <v>344</v>
      </c>
      <c r="D970" s="306" t="s">
        <v>345</v>
      </c>
      <c r="E970" s="302">
        <v>1</v>
      </c>
      <c r="F970" s="789">
        <v>16.70995664</v>
      </c>
      <c r="G970" s="406">
        <f>TRUNC(E970*F970,2)</f>
        <v>16.7</v>
      </c>
      <c r="H970" s="361"/>
      <c r="I970" s="361"/>
      <c r="J970" s="361"/>
      <c r="K970" s="361"/>
      <c r="L970" s="361"/>
      <c r="M970" s="362"/>
    </row>
    <row r="971" spans="1:13" s="363" customFormat="1" ht="15">
      <c r="A971" s="681" t="s">
        <v>617</v>
      </c>
      <c r="B971" s="682"/>
      <c r="C971" s="682"/>
      <c r="D971" s="682"/>
      <c r="E971" s="682"/>
      <c r="F971" s="682"/>
      <c r="G971" s="398">
        <f>TRUNC(SUM(G970),2)</f>
        <v>16.7</v>
      </c>
      <c r="H971" s="361"/>
      <c r="I971" s="361"/>
      <c r="J971" s="361"/>
      <c r="K971" s="361"/>
      <c r="L971" s="361"/>
      <c r="M971" s="362"/>
    </row>
    <row r="972" spans="1:13" s="363" customFormat="1" ht="15">
      <c r="A972" s="681" t="s">
        <v>618</v>
      </c>
      <c r="B972" s="682"/>
      <c r="C972" s="682"/>
      <c r="D972" s="682"/>
      <c r="E972" s="682"/>
      <c r="F972" s="682"/>
      <c r="G972" s="398">
        <v>0</v>
      </c>
      <c r="H972" s="361"/>
      <c r="I972" s="361"/>
      <c r="J972" s="361"/>
      <c r="K972" s="361"/>
      <c r="L972" s="361"/>
      <c r="M972" s="362"/>
    </row>
    <row r="973" spans="1:13" s="363" customFormat="1" ht="15">
      <c r="A973" s="446" t="s">
        <v>680</v>
      </c>
      <c r="B973" s="438"/>
      <c r="C973" s="438"/>
      <c r="D973" s="438"/>
      <c r="E973" s="438"/>
      <c r="F973" s="794" t="s">
        <v>621</v>
      </c>
      <c r="G973" s="398">
        <f>TRUNC(SUM(G971:G972),2)</f>
        <v>16.7</v>
      </c>
      <c r="H973" s="361"/>
      <c r="I973" s="361"/>
      <c r="J973" s="361"/>
      <c r="K973" s="361"/>
      <c r="L973" s="361"/>
      <c r="M973" s="362"/>
    </row>
    <row r="974" spans="1:13" s="363" customFormat="1" ht="15">
      <c r="A974" s="445"/>
      <c r="B974" s="439"/>
      <c r="C974" s="439"/>
      <c r="D974" s="439"/>
      <c r="E974" s="439"/>
      <c r="F974" s="803"/>
      <c r="G974" s="439"/>
      <c r="H974" s="361"/>
      <c r="I974" s="361"/>
      <c r="J974" s="361"/>
      <c r="K974" s="361"/>
      <c r="L974" s="361"/>
      <c r="M974" s="362"/>
    </row>
    <row r="975" spans="1:13" s="363" customFormat="1" ht="15">
      <c r="A975" s="439"/>
      <c r="B975" s="439"/>
      <c r="C975" s="439"/>
      <c r="D975" s="439"/>
      <c r="E975" s="439"/>
      <c r="F975" s="803"/>
      <c r="G975" s="439"/>
      <c r="H975" s="361"/>
      <c r="I975" s="361"/>
      <c r="J975" s="361"/>
      <c r="K975" s="361"/>
      <c r="L975" s="361"/>
      <c r="M975" s="362"/>
    </row>
    <row r="976" spans="1:7" s="353" customFormat="1" ht="25.5">
      <c r="A976" s="392" t="s">
        <v>337</v>
      </c>
      <c r="B976" s="393" t="s">
        <v>338</v>
      </c>
      <c r="C976" s="394" t="s">
        <v>339</v>
      </c>
      <c r="D976" s="394" t="s">
        <v>340</v>
      </c>
      <c r="E976" s="395" t="s">
        <v>341</v>
      </c>
      <c r="F976" s="792" t="s">
        <v>620</v>
      </c>
      <c r="G976" s="396" t="s">
        <v>619</v>
      </c>
    </row>
    <row r="977" spans="1:7" s="353" customFormat="1" ht="5.25" customHeight="1">
      <c r="A977" s="371"/>
      <c r="B977" s="371"/>
      <c r="C977" s="477"/>
      <c r="D977" s="477"/>
      <c r="E977" s="478"/>
      <c r="F977" s="793"/>
      <c r="G977" s="479"/>
    </row>
    <row r="978" spans="1:13" s="363" customFormat="1" ht="15">
      <c r="A978" s="372" t="s">
        <v>180</v>
      </c>
      <c r="B978" s="685" t="s">
        <v>200</v>
      </c>
      <c r="C978" s="686"/>
      <c r="D978" s="686"/>
      <c r="E978" s="686"/>
      <c r="F978" s="686"/>
      <c r="G978" s="687"/>
      <c r="H978" s="361"/>
      <c r="I978" s="361"/>
      <c r="J978" s="361"/>
      <c r="K978" s="361"/>
      <c r="L978" s="361"/>
      <c r="M978" s="362"/>
    </row>
    <row r="979" spans="1:13" s="363" customFormat="1" ht="25.5">
      <c r="A979" s="372" t="s">
        <v>537</v>
      </c>
      <c r="B979" s="484" t="s">
        <v>813</v>
      </c>
      <c r="C979" s="485"/>
      <c r="D979" s="485"/>
      <c r="E979" s="486"/>
      <c r="F979" s="809"/>
      <c r="G979" s="487"/>
      <c r="H979" s="361"/>
      <c r="I979" s="361"/>
      <c r="J979" s="361"/>
      <c r="K979" s="361"/>
      <c r="L979" s="361"/>
      <c r="M979" s="362"/>
    </row>
    <row r="980" spans="1:13" s="363" customFormat="1" ht="15">
      <c r="A980" s="306" t="s">
        <v>445</v>
      </c>
      <c r="B980" s="306" t="s">
        <v>444</v>
      </c>
      <c r="C980" s="355" t="s">
        <v>344</v>
      </c>
      <c r="D980" s="306" t="s">
        <v>345</v>
      </c>
      <c r="E980" s="483">
        <v>0.668</v>
      </c>
      <c r="F980" s="789">
        <v>16.70995664</v>
      </c>
      <c r="G980" s="406">
        <f>TRUNC(E980*F980,2)</f>
        <v>11.16</v>
      </c>
      <c r="H980" s="361"/>
      <c r="I980" s="361"/>
      <c r="J980" s="361"/>
      <c r="K980" s="361"/>
      <c r="L980" s="361"/>
      <c r="M980" s="362"/>
    </row>
    <row r="981" spans="1:13" s="363" customFormat="1" ht="15">
      <c r="A981" s="306" t="s">
        <v>447</v>
      </c>
      <c r="B981" s="306" t="s">
        <v>446</v>
      </c>
      <c r="C981" s="355" t="s">
        <v>344</v>
      </c>
      <c r="D981" s="306" t="s">
        <v>345</v>
      </c>
      <c r="E981" s="483">
        <v>0.668</v>
      </c>
      <c r="F981" s="789">
        <v>13.12124112</v>
      </c>
      <c r="G981" s="406">
        <f>TRUNC(E981*F981,2)</f>
        <v>8.76</v>
      </c>
      <c r="H981" s="361"/>
      <c r="I981" s="361"/>
      <c r="J981" s="361"/>
      <c r="K981" s="361"/>
      <c r="L981" s="361"/>
      <c r="M981" s="362"/>
    </row>
    <row r="982" spans="1:13" s="363" customFormat="1" ht="25.5">
      <c r="A982" s="306" t="s">
        <v>392</v>
      </c>
      <c r="B982" s="370" t="s">
        <v>937</v>
      </c>
      <c r="C982" s="355" t="s">
        <v>349</v>
      </c>
      <c r="D982" s="306" t="s">
        <v>335</v>
      </c>
      <c r="E982" s="302">
        <v>1</v>
      </c>
      <c r="F982" s="789">
        <v>124.1816344</v>
      </c>
      <c r="G982" s="406">
        <f>TRUNC(E982*F982,2)</f>
        <v>124.18</v>
      </c>
      <c r="H982" s="361"/>
      <c r="I982" s="361"/>
      <c r="J982" s="361"/>
      <c r="K982" s="361"/>
      <c r="L982" s="361"/>
      <c r="M982" s="362"/>
    </row>
    <row r="983" spans="1:13" s="363" customFormat="1" ht="15">
      <c r="A983" s="681" t="s">
        <v>617</v>
      </c>
      <c r="B983" s="682"/>
      <c r="C983" s="682"/>
      <c r="D983" s="682"/>
      <c r="E983" s="682"/>
      <c r="F983" s="682"/>
      <c r="G983" s="398">
        <f>TRUNC(SUM(G980:G981),2)</f>
        <v>19.92</v>
      </c>
      <c r="H983" s="361"/>
      <c r="I983" s="361"/>
      <c r="J983" s="361"/>
      <c r="K983" s="361"/>
      <c r="L983" s="361"/>
      <c r="M983" s="362"/>
    </row>
    <row r="984" spans="1:13" s="363" customFormat="1" ht="15">
      <c r="A984" s="681" t="s">
        <v>618</v>
      </c>
      <c r="B984" s="682"/>
      <c r="C984" s="682"/>
      <c r="D984" s="682"/>
      <c r="E984" s="682"/>
      <c r="F984" s="682"/>
      <c r="G984" s="398">
        <f>TRUNC(SUM(G982),2)</f>
        <v>124.18</v>
      </c>
      <c r="H984" s="361"/>
      <c r="I984" s="361"/>
      <c r="J984" s="361"/>
      <c r="K984" s="361"/>
      <c r="L984" s="361"/>
      <c r="M984" s="362"/>
    </row>
    <row r="985" spans="1:13" s="363" customFormat="1" ht="15">
      <c r="A985" s="446" t="s">
        <v>681</v>
      </c>
      <c r="B985" s="438"/>
      <c r="C985" s="438"/>
      <c r="D985" s="438"/>
      <c r="E985" s="438"/>
      <c r="F985" s="794" t="s">
        <v>621</v>
      </c>
      <c r="G985" s="398">
        <f>TRUNC(SUM(G983:G984),2)</f>
        <v>144.1</v>
      </c>
      <c r="H985" s="361"/>
      <c r="I985" s="361"/>
      <c r="J985" s="361"/>
      <c r="K985" s="361"/>
      <c r="L985" s="361"/>
      <c r="M985" s="362"/>
    </row>
    <row r="986" spans="1:13" s="363" customFormat="1" ht="15">
      <c r="A986" s="447"/>
      <c r="B986" s="439"/>
      <c r="C986" s="439"/>
      <c r="D986" s="439"/>
      <c r="E986" s="439"/>
      <c r="F986" s="803"/>
      <c r="G986" s="439"/>
      <c r="H986" s="361"/>
      <c r="I986" s="361"/>
      <c r="J986" s="361"/>
      <c r="K986" s="361"/>
      <c r="L986" s="361"/>
      <c r="M986" s="362"/>
    </row>
    <row r="987" spans="1:13" s="363" customFormat="1" ht="15">
      <c r="A987" s="439"/>
      <c r="B987" s="439"/>
      <c r="C987" s="439"/>
      <c r="D987" s="439"/>
      <c r="E987" s="439"/>
      <c r="F987" s="803"/>
      <c r="G987" s="439"/>
      <c r="H987" s="361"/>
      <c r="I987" s="361"/>
      <c r="J987" s="361"/>
      <c r="K987" s="361"/>
      <c r="L987" s="361"/>
      <c r="M987" s="362"/>
    </row>
    <row r="988" spans="1:7" s="353" customFormat="1" ht="25.5">
      <c r="A988" s="392" t="s">
        <v>337</v>
      </c>
      <c r="B988" s="393" t="s">
        <v>338</v>
      </c>
      <c r="C988" s="394" t="s">
        <v>339</v>
      </c>
      <c r="D988" s="394" t="s">
        <v>340</v>
      </c>
      <c r="E988" s="395" t="s">
        <v>341</v>
      </c>
      <c r="F988" s="792" t="s">
        <v>620</v>
      </c>
      <c r="G988" s="396" t="s">
        <v>619</v>
      </c>
    </row>
    <row r="989" spans="1:7" s="353" customFormat="1" ht="5.25" customHeight="1">
      <c r="A989" s="371"/>
      <c r="B989" s="371"/>
      <c r="C989" s="477"/>
      <c r="D989" s="477"/>
      <c r="E989" s="478"/>
      <c r="F989" s="793"/>
      <c r="G989" s="479"/>
    </row>
    <row r="990" spans="1:13" s="363" customFormat="1" ht="15">
      <c r="A990" s="372" t="s">
        <v>180</v>
      </c>
      <c r="B990" s="685" t="s">
        <v>200</v>
      </c>
      <c r="C990" s="686"/>
      <c r="D990" s="686"/>
      <c r="E990" s="686"/>
      <c r="F990" s="686"/>
      <c r="G990" s="687"/>
      <c r="H990" s="361"/>
      <c r="I990" s="361"/>
      <c r="J990" s="361"/>
      <c r="K990" s="361"/>
      <c r="L990" s="361"/>
      <c r="M990" s="362"/>
    </row>
    <row r="991" spans="1:13" s="363" customFormat="1" ht="38.25">
      <c r="A991" s="372" t="s">
        <v>538</v>
      </c>
      <c r="B991" s="484" t="s">
        <v>814</v>
      </c>
      <c r="C991" s="485"/>
      <c r="D991" s="485"/>
      <c r="E991" s="486"/>
      <c r="F991" s="809"/>
      <c r="G991" s="487"/>
      <c r="H991" s="361"/>
      <c r="I991" s="361"/>
      <c r="J991" s="361"/>
      <c r="K991" s="361"/>
      <c r="L991" s="361"/>
      <c r="M991" s="362"/>
    </row>
    <row r="992" spans="1:13" s="363" customFormat="1" ht="15">
      <c r="A992" s="306" t="s">
        <v>445</v>
      </c>
      <c r="B992" s="306" t="s">
        <v>444</v>
      </c>
      <c r="C992" s="355" t="s">
        <v>344</v>
      </c>
      <c r="D992" s="306" t="s">
        <v>345</v>
      </c>
      <c r="E992" s="483">
        <v>0.3</v>
      </c>
      <c r="F992" s="789">
        <v>16.70995664</v>
      </c>
      <c r="G992" s="406">
        <f>TRUNC(E992*F992,2)</f>
        <v>5.01</v>
      </c>
      <c r="H992" s="361"/>
      <c r="I992" s="361"/>
      <c r="J992" s="361"/>
      <c r="K992" s="361"/>
      <c r="L992" s="361"/>
      <c r="M992" s="362"/>
    </row>
    <row r="993" spans="1:13" s="363" customFormat="1" ht="15">
      <c r="A993" s="306" t="s">
        <v>447</v>
      </c>
      <c r="B993" s="306" t="s">
        <v>446</v>
      </c>
      <c r="C993" s="355" t="s">
        <v>344</v>
      </c>
      <c r="D993" s="306" t="s">
        <v>345</v>
      </c>
      <c r="E993" s="483">
        <v>0.3</v>
      </c>
      <c r="F993" s="789">
        <v>13.12124112</v>
      </c>
      <c r="G993" s="406">
        <f>TRUNC(E993*F993,2)</f>
        <v>3.93</v>
      </c>
      <c r="H993" s="361"/>
      <c r="I993" s="361"/>
      <c r="J993" s="361"/>
      <c r="K993" s="361"/>
      <c r="L993" s="361"/>
      <c r="M993" s="362"/>
    </row>
    <row r="994" spans="1:13" s="363" customFormat="1" ht="25.5">
      <c r="A994" s="306" t="s">
        <v>392</v>
      </c>
      <c r="B994" s="370" t="s">
        <v>939</v>
      </c>
      <c r="C994" s="355" t="s">
        <v>349</v>
      </c>
      <c r="D994" s="306" t="s">
        <v>335</v>
      </c>
      <c r="E994" s="302">
        <v>1</v>
      </c>
      <c r="F994" s="789">
        <v>187.89858832</v>
      </c>
      <c r="G994" s="406">
        <f>TRUNC(E994*F994,2)</f>
        <v>187.89</v>
      </c>
      <c r="H994" s="361"/>
      <c r="I994" s="361"/>
      <c r="J994" s="361"/>
      <c r="K994" s="361"/>
      <c r="L994" s="361"/>
      <c r="M994" s="362"/>
    </row>
    <row r="995" spans="1:13" s="363" customFormat="1" ht="15">
      <c r="A995" s="681" t="s">
        <v>617</v>
      </c>
      <c r="B995" s="682"/>
      <c r="C995" s="682"/>
      <c r="D995" s="682"/>
      <c r="E995" s="682"/>
      <c r="F995" s="682"/>
      <c r="G995" s="398">
        <f>TRUNC(SUM(G992:G993),2)</f>
        <v>8.94</v>
      </c>
      <c r="H995" s="361"/>
      <c r="I995" s="361"/>
      <c r="J995" s="361"/>
      <c r="K995" s="361"/>
      <c r="L995" s="361"/>
      <c r="M995" s="362"/>
    </row>
    <row r="996" spans="1:13" s="363" customFormat="1" ht="15">
      <c r="A996" s="681" t="s">
        <v>618</v>
      </c>
      <c r="B996" s="682"/>
      <c r="C996" s="682"/>
      <c r="D996" s="682"/>
      <c r="E996" s="682"/>
      <c r="F996" s="682"/>
      <c r="G996" s="398">
        <f>TRUNC(SUM(G994),2)</f>
        <v>187.89</v>
      </c>
      <c r="H996" s="361"/>
      <c r="I996" s="361"/>
      <c r="J996" s="361"/>
      <c r="K996" s="361"/>
      <c r="L996" s="361"/>
      <c r="M996" s="362"/>
    </row>
    <row r="997" spans="1:13" s="363" customFormat="1" ht="15">
      <c r="A997" s="446" t="s">
        <v>682</v>
      </c>
      <c r="B997" s="438"/>
      <c r="C997" s="438"/>
      <c r="D997" s="438"/>
      <c r="E997" s="438"/>
      <c r="F997" s="794" t="s">
        <v>621</v>
      </c>
      <c r="G997" s="398">
        <f>TRUNC(SUM(G995:G996),2)</f>
        <v>196.83</v>
      </c>
      <c r="H997" s="361"/>
      <c r="I997" s="361"/>
      <c r="J997" s="361"/>
      <c r="K997" s="361"/>
      <c r="L997" s="361"/>
      <c r="M997" s="362"/>
    </row>
    <row r="998" spans="1:13" s="363" customFormat="1" ht="15">
      <c r="A998" s="447"/>
      <c r="B998" s="439"/>
      <c r="C998" s="439"/>
      <c r="D998" s="439"/>
      <c r="E998" s="439"/>
      <c r="F998" s="803"/>
      <c r="G998" s="439"/>
      <c r="H998" s="361"/>
      <c r="I998" s="361"/>
      <c r="J998" s="361"/>
      <c r="K998" s="361"/>
      <c r="L998" s="361"/>
      <c r="M998" s="362"/>
    </row>
    <row r="999" spans="1:13" s="363" customFormat="1" ht="15">
      <c r="A999" s="445"/>
      <c r="B999" s="439"/>
      <c r="C999" s="439"/>
      <c r="D999" s="439"/>
      <c r="E999" s="439"/>
      <c r="F999" s="803"/>
      <c r="G999" s="439"/>
      <c r="H999" s="361"/>
      <c r="I999" s="361"/>
      <c r="J999" s="361"/>
      <c r="K999" s="361"/>
      <c r="L999" s="361"/>
      <c r="M999" s="362"/>
    </row>
    <row r="1000" spans="1:13" s="363" customFormat="1" ht="25.5">
      <c r="A1000" s="392" t="s">
        <v>337</v>
      </c>
      <c r="B1000" s="393" t="s">
        <v>338</v>
      </c>
      <c r="C1000" s="394" t="s">
        <v>339</v>
      </c>
      <c r="D1000" s="394" t="s">
        <v>340</v>
      </c>
      <c r="E1000" s="395" t="s">
        <v>341</v>
      </c>
      <c r="F1000" s="792" t="s">
        <v>620</v>
      </c>
      <c r="G1000" s="396" t="s">
        <v>619</v>
      </c>
      <c r="H1000" s="361"/>
      <c r="I1000" s="361"/>
      <c r="J1000" s="361"/>
      <c r="K1000" s="361"/>
      <c r="L1000" s="361"/>
      <c r="M1000" s="362"/>
    </row>
    <row r="1001" spans="1:13" s="363" customFormat="1" ht="6.75" customHeight="1">
      <c r="A1001" s="439"/>
      <c r="B1001" s="439"/>
      <c r="C1001" s="440"/>
      <c r="D1001" s="440"/>
      <c r="E1001" s="441"/>
      <c r="F1001" s="793"/>
      <c r="G1001" s="442"/>
      <c r="H1001" s="361"/>
      <c r="I1001" s="361"/>
      <c r="J1001" s="361"/>
      <c r="K1001" s="361"/>
      <c r="L1001" s="361"/>
      <c r="M1001" s="362"/>
    </row>
    <row r="1002" spans="1:13" s="363" customFormat="1" ht="15">
      <c r="A1002" s="372" t="s">
        <v>180</v>
      </c>
      <c r="B1002" s="685" t="s">
        <v>200</v>
      </c>
      <c r="C1002" s="686"/>
      <c r="D1002" s="686"/>
      <c r="E1002" s="686"/>
      <c r="F1002" s="686"/>
      <c r="G1002" s="687"/>
      <c r="H1002" s="361"/>
      <c r="I1002" s="361"/>
      <c r="J1002" s="361"/>
      <c r="K1002" s="361"/>
      <c r="L1002" s="361"/>
      <c r="M1002" s="362"/>
    </row>
    <row r="1003" spans="1:13" s="363" customFormat="1" ht="38.25">
      <c r="A1003" s="372" t="s">
        <v>773</v>
      </c>
      <c r="B1003" s="484" t="s">
        <v>815</v>
      </c>
      <c r="C1003" s="485"/>
      <c r="D1003" s="485"/>
      <c r="E1003" s="486"/>
      <c r="F1003" s="809"/>
      <c r="G1003" s="487"/>
      <c r="H1003" s="361"/>
      <c r="I1003" s="361"/>
      <c r="J1003" s="361"/>
      <c r="K1003" s="361"/>
      <c r="L1003" s="361"/>
      <c r="M1003" s="362"/>
    </row>
    <row r="1004" spans="1:13" s="363" customFormat="1" ht="15">
      <c r="A1004" s="306" t="s">
        <v>445</v>
      </c>
      <c r="B1004" s="306" t="s">
        <v>444</v>
      </c>
      <c r="C1004" s="355" t="s">
        <v>344</v>
      </c>
      <c r="D1004" s="306" t="s">
        <v>345</v>
      </c>
      <c r="E1004" s="483">
        <v>0.3</v>
      </c>
      <c r="F1004" s="789">
        <v>16.70995664</v>
      </c>
      <c r="G1004" s="406">
        <f>TRUNC(E1004*F1004,2)</f>
        <v>5.01</v>
      </c>
      <c r="H1004" s="361"/>
      <c r="I1004" s="361"/>
      <c r="J1004" s="361"/>
      <c r="K1004" s="361"/>
      <c r="L1004" s="361"/>
      <c r="M1004" s="362"/>
    </row>
    <row r="1005" spans="1:13" s="363" customFormat="1" ht="15">
      <c r="A1005" s="306" t="s">
        <v>447</v>
      </c>
      <c r="B1005" s="306" t="s">
        <v>446</v>
      </c>
      <c r="C1005" s="355" t="s">
        <v>344</v>
      </c>
      <c r="D1005" s="306" t="s">
        <v>345</v>
      </c>
      <c r="E1005" s="483">
        <v>0.3</v>
      </c>
      <c r="F1005" s="789">
        <v>13.12124112</v>
      </c>
      <c r="G1005" s="406">
        <f>TRUNC(E1005*F1005,2)</f>
        <v>3.93</v>
      </c>
      <c r="H1005" s="361"/>
      <c r="I1005" s="361"/>
      <c r="J1005" s="361"/>
      <c r="K1005" s="361"/>
      <c r="L1005" s="361"/>
      <c r="M1005" s="362"/>
    </row>
    <row r="1006" spans="1:13" s="363" customFormat="1" ht="25.5">
      <c r="A1006" s="306" t="s">
        <v>392</v>
      </c>
      <c r="B1006" s="370" t="s">
        <v>940</v>
      </c>
      <c r="C1006" s="355" t="s">
        <v>349</v>
      </c>
      <c r="D1006" s="306" t="s">
        <v>335</v>
      </c>
      <c r="E1006" s="302">
        <v>1</v>
      </c>
      <c r="F1006" s="789">
        <v>168.96293792</v>
      </c>
      <c r="G1006" s="406">
        <f>TRUNC(E1006*F1006,2)</f>
        <v>168.96</v>
      </c>
      <c r="H1006" s="361"/>
      <c r="I1006" s="361"/>
      <c r="J1006" s="361"/>
      <c r="K1006" s="361"/>
      <c r="L1006" s="361"/>
      <c r="M1006" s="362"/>
    </row>
    <row r="1007" spans="1:13" s="363" customFormat="1" ht="15">
      <c r="A1007" s="681" t="s">
        <v>617</v>
      </c>
      <c r="B1007" s="682"/>
      <c r="C1007" s="682"/>
      <c r="D1007" s="682"/>
      <c r="E1007" s="682"/>
      <c r="F1007" s="682"/>
      <c r="G1007" s="398">
        <f>TRUNC(SUM(G1004:G1005),2)</f>
        <v>8.94</v>
      </c>
      <c r="H1007" s="361"/>
      <c r="I1007" s="361"/>
      <c r="J1007" s="361"/>
      <c r="K1007" s="361"/>
      <c r="L1007" s="361"/>
      <c r="M1007" s="362"/>
    </row>
    <row r="1008" spans="1:13" s="363" customFormat="1" ht="15">
      <c r="A1008" s="681" t="s">
        <v>618</v>
      </c>
      <c r="B1008" s="682"/>
      <c r="C1008" s="682"/>
      <c r="D1008" s="682"/>
      <c r="E1008" s="682"/>
      <c r="F1008" s="682"/>
      <c r="G1008" s="398">
        <f>TRUNC(SUM(G1006),2)</f>
        <v>168.96</v>
      </c>
      <c r="H1008" s="361"/>
      <c r="I1008" s="361"/>
      <c r="J1008" s="361"/>
      <c r="K1008" s="361"/>
      <c r="L1008" s="361"/>
      <c r="M1008" s="362"/>
    </row>
    <row r="1009" spans="1:13" s="363" customFormat="1" ht="15">
      <c r="A1009" s="446" t="s">
        <v>682</v>
      </c>
      <c r="B1009" s="438"/>
      <c r="C1009" s="438"/>
      <c r="D1009" s="438"/>
      <c r="E1009" s="438"/>
      <c r="F1009" s="794" t="s">
        <v>621</v>
      </c>
      <c r="G1009" s="398">
        <f>TRUNC(SUM(G1007:G1008),2)</f>
        <v>177.9</v>
      </c>
      <c r="H1009" s="361"/>
      <c r="I1009" s="361"/>
      <c r="J1009" s="361"/>
      <c r="K1009" s="361"/>
      <c r="L1009" s="361"/>
      <c r="M1009" s="362"/>
    </row>
    <row r="1010" spans="1:13" s="363" customFormat="1" ht="15">
      <c r="A1010" s="445"/>
      <c r="B1010" s="439"/>
      <c r="C1010" s="439"/>
      <c r="D1010" s="439"/>
      <c r="E1010" s="439"/>
      <c r="F1010" s="803"/>
      <c r="G1010" s="439"/>
      <c r="H1010" s="361"/>
      <c r="I1010" s="361"/>
      <c r="J1010" s="361"/>
      <c r="K1010" s="361"/>
      <c r="L1010" s="361"/>
      <c r="M1010" s="362"/>
    </row>
    <row r="1011" spans="1:13" s="363" customFormat="1" ht="15">
      <c r="A1011" s="445"/>
      <c r="B1011" s="439"/>
      <c r="C1011" s="439"/>
      <c r="D1011" s="439"/>
      <c r="E1011" s="439"/>
      <c r="F1011" s="803"/>
      <c r="G1011" s="439"/>
      <c r="H1011" s="361"/>
      <c r="I1011" s="361"/>
      <c r="J1011" s="361"/>
      <c r="K1011" s="361"/>
      <c r="L1011" s="361"/>
      <c r="M1011" s="362"/>
    </row>
    <row r="1012" spans="1:13" s="363" customFormat="1" ht="25.5">
      <c r="A1012" s="392" t="s">
        <v>337</v>
      </c>
      <c r="B1012" s="393" t="s">
        <v>338</v>
      </c>
      <c r="C1012" s="394" t="s">
        <v>339</v>
      </c>
      <c r="D1012" s="394" t="s">
        <v>340</v>
      </c>
      <c r="E1012" s="395" t="s">
        <v>341</v>
      </c>
      <c r="F1012" s="792" t="s">
        <v>620</v>
      </c>
      <c r="G1012" s="396" t="s">
        <v>619</v>
      </c>
      <c r="H1012" s="361"/>
      <c r="I1012" s="361"/>
      <c r="J1012" s="361"/>
      <c r="K1012" s="361"/>
      <c r="L1012" s="361"/>
      <c r="M1012" s="362"/>
    </row>
    <row r="1013" spans="1:13" s="363" customFormat="1" ht="15">
      <c r="A1013" s="439"/>
      <c r="B1013" s="439"/>
      <c r="C1013" s="440"/>
      <c r="D1013" s="440"/>
      <c r="E1013" s="441"/>
      <c r="F1013" s="793"/>
      <c r="G1013" s="442"/>
      <c r="H1013" s="361"/>
      <c r="I1013" s="361"/>
      <c r="J1013" s="361"/>
      <c r="K1013" s="361"/>
      <c r="L1013" s="361"/>
      <c r="M1013" s="362"/>
    </row>
    <row r="1014" spans="1:13" s="363" customFormat="1" ht="15">
      <c r="A1014" s="372" t="s">
        <v>181</v>
      </c>
      <c r="B1014" s="685" t="s">
        <v>201</v>
      </c>
      <c r="C1014" s="686"/>
      <c r="D1014" s="686"/>
      <c r="E1014" s="686"/>
      <c r="F1014" s="686"/>
      <c r="G1014" s="687"/>
      <c r="H1014" s="361"/>
      <c r="I1014" s="361"/>
      <c r="J1014" s="361"/>
      <c r="K1014" s="361"/>
      <c r="L1014" s="361"/>
      <c r="M1014" s="362"/>
    </row>
    <row r="1015" spans="1:13" s="363" customFormat="1" ht="51">
      <c r="A1015" s="372" t="s">
        <v>817</v>
      </c>
      <c r="B1015" s="484" t="s">
        <v>816</v>
      </c>
      <c r="C1015" s="485"/>
      <c r="D1015" s="485"/>
      <c r="E1015" s="486"/>
      <c r="F1015" s="809"/>
      <c r="G1015" s="487"/>
      <c r="H1015" s="361"/>
      <c r="I1015" s="361"/>
      <c r="J1015" s="361"/>
      <c r="K1015" s="361"/>
      <c r="L1015" s="361"/>
      <c r="M1015" s="362"/>
    </row>
    <row r="1016" spans="1:13" s="363" customFormat="1" ht="15">
      <c r="A1016" s="306" t="s">
        <v>445</v>
      </c>
      <c r="B1016" s="306" t="s">
        <v>444</v>
      </c>
      <c r="C1016" s="355" t="s">
        <v>344</v>
      </c>
      <c r="D1016" s="306" t="s">
        <v>345</v>
      </c>
      <c r="E1016" s="483">
        <v>0.1</v>
      </c>
      <c r="F1016" s="789">
        <v>16.70995664</v>
      </c>
      <c r="G1016" s="406">
        <f>TRUNC(E1016*F1016,2)</f>
        <v>1.67</v>
      </c>
      <c r="H1016" s="361"/>
      <c r="I1016" s="361"/>
      <c r="J1016" s="361"/>
      <c r="K1016" s="361"/>
      <c r="L1016" s="361"/>
      <c r="M1016" s="362"/>
    </row>
    <row r="1017" spans="1:13" s="363" customFormat="1" ht="15">
      <c r="A1017" s="306" t="s">
        <v>447</v>
      </c>
      <c r="B1017" s="306" t="s">
        <v>446</v>
      </c>
      <c r="C1017" s="355" t="s">
        <v>344</v>
      </c>
      <c r="D1017" s="306" t="s">
        <v>345</v>
      </c>
      <c r="E1017" s="483">
        <v>0.1</v>
      </c>
      <c r="F1017" s="789">
        <v>13.12124112</v>
      </c>
      <c r="G1017" s="406">
        <f>TRUNC(E1017*F1017,2)</f>
        <v>1.31</v>
      </c>
      <c r="H1017" s="361"/>
      <c r="I1017" s="361"/>
      <c r="J1017" s="361"/>
      <c r="K1017" s="361"/>
      <c r="L1017" s="361"/>
      <c r="M1017" s="362"/>
    </row>
    <row r="1018" spans="1:13" s="366" customFormat="1" ht="38.25">
      <c r="A1018" s="306" t="s">
        <v>1037</v>
      </c>
      <c r="B1018" s="370" t="s">
        <v>1038</v>
      </c>
      <c r="C1018" s="355" t="s">
        <v>349</v>
      </c>
      <c r="D1018" s="306" t="s">
        <v>379</v>
      </c>
      <c r="E1018" s="302">
        <v>1</v>
      </c>
      <c r="F1018" s="789">
        <v>2.25157392</v>
      </c>
      <c r="G1018" s="406">
        <f>TRUNC(E1018*F1018,2)</f>
        <v>2.25</v>
      </c>
      <c r="H1018" s="367"/>
      <c r="I1018" s="367"/>
      <c r="J1018" s="367"/>
      <c r="K1018" s="367"/>
      <c r="L1018" s="367"/>
      <c r="M1018" s="368"/>
    </row>
    <row r="1019" spans="1:13" s="363" customFormat="1" ht="15">
      <c r="A1019" s="681" t="s">
        <v>617</v>
      </c>
      <c r="B1019" s="682"/>
      <c r="C1019" s="682"/>
      <c r="D1019" s="682"/>
      <c r="E1019" s="682"/>
      <c r="F1019" s="682"/>
      <c r="G1019" s="398">
        <f>TRUNC(SUM(G1016:G1017),2)</f>
        <v>2.98</v>
      </c>
      <c r="H1019" s="361"/>
      <c r="I1019" s="361"/>
      <c r="J1019" s="361"/>
      <c r="K1019" s="361"/>
      <c r="L1019" s="361"/>
      <c r="M1019" s="362"/>
    </row>
    <row r="1020" spans="1:13" s="363" customFormat="1" ht="15">
      <c r="A1020" s="681" t="s">
        <v>618</v>
      </c>
      <c r="B1020" s="682"/>
      <c r="C1020" s="682"/>
      <c r="D1020" s="682"/>
      <c r="E1020" s="682"/>
      <c r="F1020" s="682"/>
      <c r="G1020" s="398">
        <f>TRUNC(SUM(G1018),2)</f>
        <v>2.25</v>
      </c>
      <c r="H1020" s="361"/>
      <c r="I1020" s="361"/>
      <c r="J1020" s="361"/>
      <c r="K1020" s="361"/>
      <c r="L1020" s="361"/>
      <c r="M1020" s="362"/>
    </row>
    <row r="1021" spans="1:13" s="363" customFormat="1" ht="15">
      <c r="A1021" s="517" t="s">
        <v>1039</v>
      </c>
      <c r="B1021" s="438"/>
      <c r="C1021" s="438"/>
      <c r="D1021" s="438"/>
      <c r="E1021" s="438"/>
      <c r="F1021" s="794" t="s">
        <v>621</v>
      </c>
      <c r="G1021" s="398">
        <f>TRUNC(SUM(G1019:G1020),2)</f>
        <v>5.23</v>
      </c>
      <c r="H1021" s="361"/>
      <c r="I1021" s="361"/>
      <c r="J1021" s="361"/>
      <c r="K1021" s="361"/>
      <c r="L1021" s="361"/>
      <c r="M1021" s="362"/>
    </row>
    <row r="1022" spans="1:13" s="363" customFormat="1" ht="15">
      <c r="A1022" s="445"/>
      <c r="B1022" s="439"/>
      <c r="C1022" s="439"/>
      <c r="D1022" s="439"/>
      <c r="E1022" s="439"/>
      <c r="F1022" s="803"/>
      <c r="G1022" s="439"/>
      <c r="H1022" s="361"/>
      <c r="I1022" s="361"/>
      <c r="J1022" s="361"/>
      <c r="K1022" s="361"/>
      <c r="L1022" s="361"/>
      <c r="M1022" s="362"/>
    </row>
    <row r="1023" spans="1:13" s="363" customFormat="1" ht="15">
      <c r="A1023" s="445"/>
      <c r="B1023" s="439"/>
      <c r="C1023" s="439"/>
      <c r="D1023" s="439"/>
      <c r="E1023" s="439"/>
      <c r="F1023" s="803"/>
      <c r="G1023" s="439"/>
      <c r="H1023" s="361"/>
      <c r="I1023" s="361"/>
      <c r="J1023" s="361"/>
      <c r="K1023" s="361"/>
      <c r="L1023" s="361"/>
      <c r="M1023" s="362"/>
    </row>
    <row r="1024" spans="1:13" s="363" customFormat="1" ht="25.5">
      <c r="A1024" s="392" t="s">
        <v>337</v>
      </c>
      <c r="B1024" s="393" t="s">
        <v>338</v>
      </c>
      <c r="C1024" s="394" t="s">
        <v>339</v>
      </c>
      <c r="D1024" s="394" t="s">
        <v>340</v>
      </c>
      <c r="E1024" s="395" t="s">
        <v>341</v>
      </c>
      <c r="F1024" s="792" t="s">
        <v>620</v>
      </c>
      <c r="G1024" s="396" t="s">
        <v>619</v>
      </c>
      <c r="H1024" s="361"/>
      <c r="I1024" s="361"/>
      <c r="J1024" s="361"/>
      <c r="K1024" s="361"/>
      <c r="L1024" s="361"/>
      <c r="M1024" s="362"/>
    </row>
    <row r="1025" spans="1:13" s="363" customFormat="1" ht="4.5" customHeight="1">
      <c r="A1025" s="439"/>
      <c r="B1025" s="439"/>
      <c r="C1025" s="440"/>
      <c r="D1025" s="440"/>
      <c r="E1025" s="441"/>
      <c r="F1025" s="793"/>
      <c r="G1025" s="442"/>
      <c r="H1025" s="361"/>
      <c r="I1025" s="361"/>
      <c r="J1025" s="361"/>
      <c r="K1025" s="361"/>
      <c r="L1025" s="361"/>
      <c r="M1025" s="362"/>
    </row>
    <row r="1026" spans="1:13" s="363" customFormat="1" ht="15">
      <c r="A1026" s="372" t="s">
        <v>182</v>
      </c>
      <c r="B1026" s="685" t="s">
        <v>202</v>
      </c>
      <c r="C1026" s="686"/>
      <c r="D1026" s="686"/>
      <c r="E1026" s="686"/>
      <c r="F1026" s="686"/>
      <c r="G1026" s="687"/>
      <c r="H1026" s="361"/>
      <c r="I1026" s="361"/>
      <c r="J1026" s="361"/>
      <c r="K1026" s="361"/>
      <c r="L1026" s="361"/>
      <c r="M1026" s="362"/>
    </row>
    <row r="1027" spans="1:13" s="363" customFormat="1" ht="38.25">
      <c r="A1027" s="372" t="s">
        <v>818</v>
      </c>
      <c r="B1027" s="484" t="s">
        <v>819</v>
      </c>
      <c r="C1027" s="485"/>
      <c r="D1027" s="485"/>
      <c r="E1027" s="486"/>
      <c r="F1027" s="809"/>
      <c r="G1027" s="487"/>
      <c r="H1027" s="361"/>
      <c r="I1027" s="361"/>
      <c r="J1027" s="361"/>
      <c r="K1027" s="361"/>
      <c r="L1027" s="361"/>
      <c r="M1027" s="362"/>
    </row>
    <row r="1028" spans="1:13" s="363" customFormat="1" ht="15">
      <c r="A1028" s="306" t="s">
        <v>445</v>
      </c>
      <c r="B1028" s="306" t="s">
        <v>444</v>
      </c>
      <c r="C1028" s="355" t="s">
        <v>344</v>
      </c>
      <c r="D1028" s="306" t="s">
        <v>345</v>
      </c>
      <c r="E1028" s="483">
        <v>0.68</v>
      </c>
      <c r="F1028" s="789">
        <v>16.70995664</v>
      </c>
      <c r="G1028" s="406">
        <f>TRUNC(E1028*F1028,2)</f>
        <v>11.36</v>
      </c>
      <c r="H1028" s="361"/>
      <c r="I1028" s="361"/>
      <c r="J1028" s="361"/>
      <c r="K1028" s="361"/>
      <c r="L1028" s="361"/>
      <c r="M1028" s="362"/>
    </row>
    <row r="1029" spans="1:13" s="363" customFormat="1" ht="15">
      <c r="A1029" s="306" t="s">
        <v>447</v>
      </c>
      <c r="B1029" s="306" t="s">
        <v>446</v>
      </c>
      <c r="C1029" s="355" t="s">
        <v>344</v>
      </c>
      <c r="D1029" s="306" t="s">
        <v>345</v>
      </c>
      <c r="E1029" s="483">
        <v>0.68</v>
      </c>
      <c r="F1029" s="789">
        <v>13.12124112</v>
      </c>
      <c r="G1029" s="406">
        <f>TRUNC(E1029*F1029,2)</f>
        <v>8.92</v>
      </c>
      <c r="H1029" s="361"/>
      <c r="I1029" s="361"/>
      <c r="J1029" s="361"/>
      <c r="K1029" s="361"/>
      <c r="L1029" s="361"/>
      <c r="M1029" s="362"/>
    </row>
    <row r="1030" spans="1:13" s="363" customFormat="1" ht="15">
      <c r="A1030" s="306" t="s">
        <v>941</v>
      </c>
      <c r="B1030" s="370" t="s">
        <v>942</v>
      </c>
      <c r="C1030" s="355" t="s">
        <v>349</v>
      </c>
      <c r="D1030" s="306" t="s">
        <v>335</v>
      </c>
      <c r="E1030" s="302">
        <v>1</v>
      </c>
      <c r="F1030" s="789">
        <v>13.958032959999999</v>
      </c>
      <c r="G1030" s="406">
        <f>TRUNC(E1030*F1030,2)</f>
        <v>13.95</v>
      </c>
      <c r="H1030" s="361"/>
      <c r="I1030" s="361"/>
      <c r="J1030" s="361"/>
      <c r="K1030" s="361"/>
      <c r="L1030" s="361"/>
      <c r="M1030" s="362"/>
    </row>
    <row r="1031" spans="1:13" s="363" customFormat="1" ht="15">
      <c r="A1031" s="681" t="s">
        <v>617</v>
      </c>
      <c r="B1031" s="682"/>
      <c r="C1031" s="682"/>
      <c r="D1031" s="682"/>
      <c r="E1031" s="682"/>
      <c r="F1031" s="682"/>
      <c r="G1031" s="398">
        <f>TRUNC(SUM(G1028:G1029),2)</f>
        <v>20.28</v>
      </c>
      <c r="H1031" s="361"/>
      <c r="I1031" s="361"/>
      <c r="J1031" s="361"/>
      <c r="K1031" s="361"/>
      <c r="L1031" s="361"/>
      <c r="M1031" s="362"/>
    </row>
    <row r="1032" spans="1:13" s="363" customFormat="1" ht="15">
      <c r="A1032" s="681" t="s">
        <v>618</v>
      </c>
      <c r="B1032" s="682"/>
      <c r="C1032" s="682"/>
      <c r="D1032" s="682"/>
      <c r="E1032" s="682"/>
      <c r="F1032" s="682"/>
      <c r="G1032" s="398">
        <f>TRUNC(SUM(G1030),2)</f>
        <v>13.95</v>
      </c>
      <c r="H1032" s="361"/>
      <c r="I1032" s="361"/>
      <c r="J1032" s="361"/>
      <c r="K1032" s="361"/>
      <c r="L1032" s="361"/>
      <c r="M1032" s="362"/>
    </row>
    <row r="1033" spans="1:13" s="363" customFormat="1" ht="15">
      <c r="A1033" s="446" t="s">
        <v>943</v>
      </c>
      <c r="B1033" s="438"/>
      <c r="C1033" s="438"/>
      <c r="D1033" s="438"/>
      <c r="E1033" s="438"/>
      <c r="F1033" s="794" t="s">
        <v>621</v>
      </c>
      <c r="G1033" s="398">
        <f>TRUNC(SUM(G1031:G1032),2)</f>
        <v>34.23</v>
      </c>
      <c r="H1033" s="361"/>
      <c r="I1033" s="361"/>
      <c r="J1033" s="361"/>
      <c r="K1033" s="361"/>
      <c r="L1033" s="361"/>
      <c r="M1033" s="362"/>
    </row>
    <row r="1034" spans="1:13" s="363" customFormat="1" ht="15">
      <c r="A1034" s="445"/>
      <c r="B1034" s="439"/>
      <c r="C1034" s="439"/>
      <c r="D1034" s="439"/>
      <c r="E1034" s="439"/>
      <c r="F1034" s="803"/>
      <c r="G1034" s="439"/>
      <c r="H1034" s="361"/>
      <c r="I1034" s="361"/>
      <c r="J1034" s="361"/>
      <c r="K1034" s="361"/>
      <c r="L1034" s="361"/>
      <c r="M1034" s="362"/>
    </row>
    <row r="1035" spans="1:13" s="363" customFormat="1" ht="15">
      <c r="A1035" s="445"/>
      <c r="B1035" s="439"/>
      <c r="C1035" s="439"/>
      <c r="D1035" s="439"/>
      <c r="E1035" s="439"/>
      <c r="F1035" s="803"/>
      <c r="G1035" s="439"/>
      <c r="H1035" s="361"/>
      <c r="I1035" s="361"/>
      <c r="J1035" s="361"/>
      <c r="K1035" s="361"/>
      <c r="L1035" s="361"/>
      <c r="M1035" s="362"/>
    </row>
    <row r="1036" spans="1:13" s="363" customFormat="1" ht="25.5">
      <c r="A1036" s="568" t="s">
        <v>337</v>
      </c>
      <c r="B1036" s="569" t="s">
        <v>338</v>
      </c>
      <c r="C1036" s="570" t="s">
        <v>339</v>
      </c>
      <c r="D1036" s="570" t="s">
        <v>340</v>
      </c>
      <c r="E1036" s="571" t="s">
        <v>341</v>
      </c>
      <c r="F1036" s="812" t="s">
        <v>620</v>
      </c>
      <c r="G1036" s="572" t="s">
        <v>619</v>
      </c>
      <c r="H1036" s="361"/>
      <c r="I1036" s="361"/>
      <c r="J1036" s="361"/>
      <c r="K1036" s="361"/>
      <c r="L1036" s="361"/>
      <c r="M1036" s="362"/>
    </row>
    <row r="1037" spans="1:13" s="363" customFormat="1" ht="15">
      <c r="A1037" s="371"/>
      <c r="B1037" s="371"/>
      <c r="C1037" s="477"/>
      <c r="D1037" s="477"/>
      <c r="E1037" s="478"/>
      <c r="F1037" s="793"/>
      <c r="G1037" s="479"/>
      <c r="H1037" s="361"/>
      <c r="I1037" s="361"/>
      <c r="J1037" s="361"/>
      <c r="K1037" s="361"/>
      <c r="L1037" s="361"/>
      <c r="M1037" s="362"/>
    </row>
    <row r="1038" spans="1:13" s="363" customFormat="1" ht="15">
      <c r="A1038" s="372" t="s">
        <v>207</v>
      </c>
      <c r="B1038" s="692" t="s">
        <v>151</v>
      </c>
      <c r="C1038" s="693"/>
      <c r="D1038" s="693"/>
      <c r="E1038" s="693"/>
      <c r="F1038" s="693"/>
      <c r="G1038" s="694"/>
      <c r="H1038" s="361"/>
      <c r="I1038" s="361"/>
      <c r="J1038" s="361"/>
      <c r="K1038" s="361"/>
      <c r="L1038" s="361"/>
      <c r="M1038" s="362"/>
    </row>
    <row r="1039" spans="1:13" s="363" customFormat="1" ht="68.25" customHeight="1">
      <c r="A1039" s="372" t="s">
        <v>508</v>
      </c>
      <c r="B1039" s="484" t="s">
        <v>1326</v>
      </c>
      <c r="C1039" s="485"/>
      <c r="D1039" s="485"/>
      <c r="E1039" s="486"/>
      <c r="F1039" s="809"/>
      <c r="G1039" s="487"/>
      <c r="H1039" s="361"/>
      <c r="I1039" s="361"/>
      <c r="J1039" s="361"/>
      <c r="K1039" s="361"/>
      <c r="L1039" s="361"/>
      <c r="M1039" s="362"/>
    </row>
    <row r="1040" spans="1:13" s="363" customFormat="1" ht="25.5">
      <c r="A1040" s="306" t="s">
        <v>1330</v>
      </c>
      <c r="B1040" s="559" t="s">
        <v>1329</v>
      </c>
      <c r="C1040" s="355" t="s">
        <v>334</v>
      </c>
      <c r="D1040" s="306" t="s">
        <v>335</v>
      </c>
      <c r="E1040" s="575">
        <v>1.039</v>
      </c>
      <c r="F1040" s="789">
        <v>45.12637232</v>
      </c>
      <c r="G1040" s="405">
        <f>TRUNC(E1040*F1040,2)</f>
        <v>46.88</v>
      </c>
      <c r="H1040" s="361"/>
      <c r="I1040" s="361"/>
      <c r="J1040" s="361"/>
      <c r="K1040" s="361"/>
      <c r="L1040" s="361"/>
      <c r="M1040" s="362"/>
    </row>
    <row r="1041" spans="1:13" s="363" customFormat="1" ht="15">
      <c r="A1041" s="681" t="s">
        <v>617</v>
      </c>
      <c r="B1041" s="682"/>
      <c r="C1041" s="682"/>
      <c r="D1041" s="682"/>
      <c r="E1041" s="682"/>
      <c r="F1041" s="682"/>
      <c r="G1041" s="398">
        <v>0</v>
      </c>
      <c r="H1041" s="361"/>
      <c r="I1041" s="361"/>
      <c r="J1041" s="361"/>
      <c r="K1041" s="361"/>
      <c r="L1041" s="361"/>
      <c r="M1041" s="362"/>
    </row>
    <row r="1042" spans="1:13" s="363" customFormat="1" ht="15">
      <c r="A1042" s="681" t="s">
        <v>618</v>
      </c>
      <c r="B1042" s="682"/>
      <c r="C1042" s="682"/>
      <c r="D1042" s="682"/>
      <c r="E1042" s="682"/>
      <c r="F1042" s="682"/>
      <c r="G1042" s="398">
        <f>G1040</f>
        <v>46.88</v>
      </c>
      <c r="H1042" s="361"/>
      <c r="I1042" s="361"/>
      <c r="J1042" s="361"/>
      <c r="K1042" s="361"/>
      <c r="L1042" s="361"/>
      <c r="M1042" s="362"/>
    </row>
    <row r="1043" spans="1:13" s="363" customFormat="1" ht="15">
      <c r="A1043" s="552" t="s">
        <v>1328</v>
      </c>
      <c r="B1043" s="553"/>
      <c r="C1043" s="553"/>
      <c r="D1043" s="553"/>
      <c r="E1043" s="553"/>
      <c r="F1043" s="794" t="s">
        <v>621</v>
      </c>
      <c r="G1043" s="398">
        <f>TRUNC(SUM(G1041:G1042),2)</f>
        <v>46.88</v>
      </c>
      <c r="H1043" s="361"/>
      <c r="I1043" s="361"/>
      <c r="J1043" s="361"/>
      <c r="K1043" s="361"/>
      <c r="L1043" s="361"/>
      <c r="M1043" s="362"/>
    </row>
    <row r="1044" spans="1:13" s="363" customFormat="1" ht="15">
      <c r="A1044" s="445"/>
      <c r="B1044" s="439"/>
      <c r="C1044" s="439"/>
      <c r="D1044" s="439"/>
      <c r="E1044" s="439"/>
      <c r="F1044" s="803"/>
      <c r="G1044" s="439"/>
      <c r="H1044" s="361"/>
      <c r="I1044" s="361"/>
      <c r="J1044" s="361"/>
      <c r="K1044" s="361"/>
      <c r="L1044" s="361"/>
      <c r="M1044" s="362"/>
    </row>
    <row r="1045" spans="1:13" s="363" customFormat="1" ht="15">
      <c r="A1045" s="445"/>
      <c r="B1045" s="439"/>
      <c r="C1045" s="439"/>
      <c r="D1045" s="439"/>
      <c r="E1045" s="439"/>
      <c r="F1045" s="803"/>
      <c r="G1045" s="439"/>
      <c r="H1045" s="361"/>
      <c r="I1045" s="361"/>
      <c r="J1045" s="361"/>
      <c r="K1045" s="361"/>
      <c r="L1045" s="361"/>
      <c r="M1045" s="362"/>
    </row>
    <row r="1046" spans="1:13" s="363" customFormat="1" ht="25.5">
      <c r="A1046" s="568" t="s">
        <v>337</v>
      </c>
      <c r="B1046" s="569" t="s">
        <v>338</v>
      </c>
      <c r="C1046" s="570" t="s">
        <v>339</v>
      </c>
      <c r="D1046" s="570" t="s">
        <v>340</v>
      </c>
      <c r="E1046" s="571" t="s">
        <v>341</v>
      </c>
      <c r="F1046" s="812" t="s">
        <v>620</v>
      </c>
      <c r="G1046" s="572" t="s">
        <v>619</v>
      </c>
      <c r="H1046" s="361"/>
      <c r="I1046" s="361"/>
      <c r="J1046" s="361"/>
      <c r="K1046" s="361"/>
      <c r="L1046" s="361"/>
      <c r="M1046" s="362"/>
    </row>
    <row r="1047" spans="1:13" s="363" customFormat="1" ht="15">
      <c r="A1047" s="371"/>
      <c r="B1047" s="371"/>
      <c r="C1047" s="477"/>
      <c r="D1047" s="477"/>
      <c r="E1047" s="478"/>
      <c r="F1047" s="793"/>
      <c r="G1047" s="479"/>
      <c r="H1047" s="361"/>
      <c r="I1047" s="361"/>
      <c r="J1047" s="361"/>
      <c r="K1047" s="361"/>
      <c r="L1047" s="361"/>
      <c r="M1047" s="362"/>
    </row>
    <row r="1048" spans="1:13" s="363" customFormat="1" ht="15">
      <c r="A1048" s="372" t="s">
        <v>207</v>
      </c>
      <c r="B1048" s="692" t="s">
        <v>151</v>
      </c>
      <c r="C1048" s="693"/>
      <c r="D1048" s="693"/>
      <c r="E1048" s="693"/>
      <c r="F1048" s="693"/>
      <c r="G1048" s="694"/>
      <c r="H1048" s="361"/>
      <c r="I1048" s="361"/>
      <c r="J1048" s="361"/>
      <c r="K1048" s="361"/>
      <c r="L1048" s="361"/>
      <c r="M1048" s="362"/>
    </row>
    <row r="1049" spans="1:13" s="363" customFormat="1" ht="38.25">
      <c r="A1049" s="372" t="s">
        <v>509</v>
      </c>
      <c r="B1049" s="484" t="s">
        <v>1327</v>
      </c>
      <c r="C1049" s="485"/>
      <c r="D1049" s="485"/>
      <c r="E1049" s="486"/>
      <c r="F1049" s="809"/>
      <c r="G1049" s="487"/>
      <c r="H1049" s="361"/>
      <c r="I1049" s="361"/>
      <c r="J1049" s="361"/>
      <c r="K1049" s="361"/>
      <c r="L1049" s="361"/>
      <c r="M1049" s="362"/>
    </row>
    <row r="1050" spans="1:13" s="363" customFormat="1" ht="25.5">
      <c r="A1050" s="306" t="s">
        <v>449</v>
      </c>
      <c r="B1050" s="559" t="s">
        <v>448</v>
      </c>
      <c r="C1050" s="355" t="s">
        <v>344</v>
      </c>
      <c r="D1050" s="306" t="s">
        <v>345</v>
      </c>
      <c r="E1050" s="575">
        <v>0.245</v>
      </c>
      <c r="F1050" s="789">
        <v>16.52879552</v>
      </c>
      <c r="G1050" s="405">
        <f>TRUNC(E1050*F1050,2)</f>
        <v>4.04</v>
      </c>
      <c r="H1050" s="361"/>
      <c r="I1050" s="361"/>
      <c r="J1050" s="361"/>
      <c r="K1050" s="361"/>
      <c r="L1050" s="361"/>
      <c r="M1050" s="362"/>
    </row>
    <row r="1051" spans="1:13" s="363" customFormat="1" ht="25.5">
      <c r="A1051" s="306" t="s">
        <v>451</v>
      </c>
      <c r="B1051" s="559" t="s">
        <v>450</v>
      </c>
      <c r="C1051" s="355" t="s">
        <v>344</v>
      </c>
      <c r="D1051" s="306" t="s">
        <v>345</v>
      </c>
      <c r="E1051" s="575">
        <v>0.245</v>
      </c>
      <c r="F1051" s="789">
        <v>13.05222736</v>
      </c>
      <c r="G1051" s="405">
        <f>TRUNC(E1051*F1051,2)</f>
        <v>3.19</v>
      </c>
      <c r="H1051" s="361"/>
      <c r="I1051" s="361"/>
      <c r="J1051" s="361"/>
      <c r="K1051" s="361"/>
      <c r="L1051" s="361"/>
      <c r="M1051" s="362"/>
    </row>
    <row r="1052" spans="1:13" s="363" customFormat="1" ht="15">
      <c r="A1052" s="681" t="s">
        <v>617</v>
      </c>
      <c r="B1052" s="682"/>
      <c r="C1052" s="682"/>
      <c r="D1052" s="682"/>
      <c r="E1052" s="682"/>
      <c r="F1052" s="682"/>
      <c r="G1052" s="398">
        <f>TRUNC(SUM(G1050:G1051),2)</f>
        <v>7.23</v>
      </c>
      <c r="H1052" s="361"/>
      <c r="I1052" s="361"/>
      <c r="J1052" s="361"/>
      <c r="K1052" s="361"/>
      <c r="L1052" s="361"/>
      <c r="M1052" s="362"/>
    </row>
    <row r="1053" spans="1:13" s="363" customFormat="1" ht="15">
      <c r="A1053" s="681" t="s">
        <v>618</v>
      </c>
      <c r="B1053" s="682"/>
      <c r="C1053" s="682"/>
      <c r="D1053" s="682"/>
      <c r="E1053" s="682"/>
      <c r="F1053" s="682"/>
      <c r="G1053" s="398">
        <v>0</v>
      </c>
      <c r="H1053" s="361"/>
      <c r="I1053" s="361"/>
      <c r="J1053" s="361"/>
      <c r="K1053" s="361"/>
      <c r="L1053" s="361"/>
      <c r="M1053" s="362"/>
    </row>
    <row r="1054" spans="1:13" s="363" customFormat="1" ht="15">
      <c r="A1054" s="552" t="s">
        <v>1328</v>
      </c>
      <c r="B1054" s="553"/>
      <c r="C1054" s="553"/>
      <c r="D1054" s="553"/>
      <c r="E1054" s="553"/>
      <c r="F1054" s="794" t="s">
        <v>621</v>
      </c>
      <c r="G1054" s="398">
        <f>TRUNC(SUM(G1052:G1053),2)</f>
        <v>7.23</v>
      </c>
      <c r="H1054" s="361"/>
      <c r="I1054" s="361"/>
      <c r="J1054" s="361"/>
      <c r="K1054" s="361"/>
      <c r="L1054" s="361"/>
      <c r="M1054" s="362"/>
    </row>
    <row r="1055" spans="1:13" s="363" customFormat="1" ht="15">
      <c r="A1055" s="445"/>
      <c r="B1055" s="439"/>
      <c r="C1055" s="439"/>
      <c r="D1055" s="439"/>
      <c r="E1055" s="439"/>
      <c r="F1055" s="803"/>
      <c r="G1055" s="439"/>
      <c r="H1055" s="361"/>
      <c r="I1055" s="361"/>
      <c r="J1055" s="361"/>
      <c r="K1055" s="361"/>
      <c r="L1055" s="361"/>
      <c r="M1055" s="362"/>
    </row>
    <row r="1056" spans="1:13" s="363" customFormat="1" ht="15">
      <c r="A1056" s="445"/>
      <c r="B1056" s="439"/>
      <c r="C1056" s="439"/>
      <c r="D1056" s="439"/>
      <c r="E1056" s="439"/>
      <c r="F1056" s="803"/>
      <c r="G1056" s="439"/>
      <c r="H1056" s="361"/>
      <c r="I1056" s="361"/>
      <c r="J1056" s="361"/>
      <c r="K1056" s="361"/>
      <c r="L1056" s="361"/>
      <c r="M1056" s="362"/>
    </row>
    <row r="1057" spans="1:13" s="363" customFormat="1" ht="25.5">
      <c r="A1057" s="568" t="s">
        <v>337</v>
      </c>
      <c r="B1057" s="569" t="s">
        <v>338</v>
      </c>
      <c r="C1057" s="570" t="s">
        <v>339</v>
      </c>
      <c r="D1057" s="570" t="s">
        <v>340</v>
      </c>
      <c r="E1057" s="571" t="s">
        <v>341</v>
      </c>
      <c r="F1057" s="812" t="s">
        <v>620</v>
      </c>
      <c r="G1057" s="572" t="s">
        <v>619</v>
      </c>
      <c r="H1057" s="361"/>
      <c r="I1057" s="361"/>
      <c r="J1057" s="361"/>
      <c r="K1057" s="361"/>
      <c r="L1057" s="361"/>
      <c r="M1057" s="362"/>
    </row>
    <row r="1058" spans="1:13" s="363" customFormat="1" ht="4.5" customHeight="1">
      <c r="A1058" s="371"/>
      <c r="B1058" s="371"/>
      <c r="C1058" s="477"/>
      <c r="D1058" s="477"/>
      <c r="E1058" s="478"/>
      <c r="F1058" s="793"/>
      <c r="G1058" s="479"/>
      <c r="H1058" s="361"/>
      <c r="I1058" s="361"/>
      <c r="J1058" s="361"/>
      <c r="K1058" s="361"/>
      <c r="L1058" s="361"/>
      <c r="M1058" s="362"/>
    </row>
    <row r="1059" spans="1:13" s="363" customFormat="1" ht="15">
      <c r="A1059" s="372" t="s">
        <v>208</v>
      </c>
      <c r="B1059" s="692" t="s">
        <v>152</v>
      </c>
      <c r="C1059" s="693"/>
      <c r="D1059" s="693"/>
      <c r="E1059" s="693"/>
      <c r="F1059" s="693"/>
      <c r="G1059" s="694"/>
      <c r="H1059" s="361"/>
      <c r="I1059" s="361"/>
      <c r="J1059" s="361"/>
      <c r="K1059" s="361"/>
      <c r="L1059" s="361"/>
      <c r="M1059" s="362"/>
    </row>
    <row r="1060" spans="1:13" s="363" customFormat="1" ht="15">
      <c r="A1060" s="372" t="s">
        <v>1151</v>
      </c>
      <c r="B1060" s="484" t="s">
        <v>1204</v>
      </c>
      <c r="C1060" s="485"/>
      <c r="D1060" s="485"/>
      <c r="E1060" s="486"/>
      <c r="F1060" s="809"/>
      <c r="G1060" s="487"/>
      <c r="H1060" s="361"/>
      <c r="I1060" s="361"/>
      <c r="J1060" s="361"/>
      <c r="K1060" s="361"/>
      <c r="L1060" s="361"/>
      <c r="M1060" s="362"/>
    </row>
    <row r="1061" spans="1:13" s="363" customFormat="1" ht="25.5">
      <c r="A1061" s="306" t="s">
        <v>449</v>
      </c>
      <c r="B1061" s="559" t="s">
        <v>448</v>
      </c>
      <c r="C1061" s="355" t="s">
        <v>344</v>
      </c>
      <c r="D1061" s="306" t="s">
        <v>345</v>
      </c>
      <c r="E1061" s="560">
        <v>0.8</v>
      </c>
      <c r="F1061" s="789">
        <v>16.52879552</v>
      </c>
      <c r="G1061" s="405">
        <f>TRUNC(E1061*F1061,2)</f>
        <v>13.22</v>
      </c>
      <c r="H1061" s="361"/>
      <c r="I1061" s="361"/>
      <c r="J1061" s="361"/>
      <c r="K1061" s="361"/>
      <c r="L1061" s="361"/>
      <c r="M1061" s="362"/>
    </row>
    <row r="1062" spans="1:13" s="363" customFormat="1" ht="25.5">
      <c r="A1062" s="306" t="s">
        <v>451</v>
      </c>
      <c r="B1062" s="559" t="s">
        <v>450</v>
      </c>
      <c r="C1062" s="355" t="s">
        <v>344</v>
      </c>
      <c r="D1062" s="306" t="s">
        <v>345</v>
      </c>
      <c r="E1062" s="560">
        <v>0.8</v>
      </c>
      <c r="F1062" s="789">
        <v>13.05222736</v>
      </c>
      <c r="G1062" s="405">
        <f>TRUNC(E1062*F1062,2)</f>
        <v>10.44</v>
      </c>
      <c r="H1062" s="361"/>
      <c r="I1062" s="361"/>
      <c r="J1062" s="361"/>
      <c r="K1062" s="361"/>
      <c r="L1062" s="361"/>
      <c r="M1062" s="362"/>
    </row>
    <row r="1063" spans="1:13" s="363" customFormat="1" ht="25.5">
      <c r="A1063" s="306" t="s">
        <v>1196</v>
      </c>
      <c r="B1063" s="559" t="s">
        <v>1198</v>
      </c>
      <c r="C1063" s="355" t="s">
        <v>334</v>
      </c>
      <c r="D1063" s="306" t="s">
        <v>335</v>
      </c>
      <c r="E1063" s="560">
        <v>1</v>
      </c>
      <c r="F1063" s="789">
        <v>148.9403208</v>
      </c>
      <c r="G1063" s="405">
        <f>TRUNC(E1063*F1063,2)</f>
        <v>148.94</v>
      </c>
      <c r="H1063" s="361"/>
      <c r="I1063" s="361"/>
      <c r="J1063" s="361"/>
      <c r="K1063" s="361"/>
      <c r="L1063" s="361"/>
      <c r="M1063" s="362"/>
    </row>
    <row r="1064" spans="1:13" s="363" customFormat="1" ht="15">
      <c r="A1064" s="681" t="s">
        <v>617</v>
      </c>
      <c r="B1064" s="682"/>
      <c r="C1064" s="682"/>
      <c r="D1064" s="682"/>
      <c r="E1064" s="682"/>
      <c r="F1064" s="682"/>
      <c r="G1064" s="398">
        <f>TRUNC(SUM(G1061:G1062),2)</f>
        <v>23.66</v>
      </c>
      <c r="H1064" s="361"/>
      <c r="I1064" s="361"/>
      <c r="J1064" s="361"/>
      <c r="K1064" s="361"/>
      <c r="L1064" s="361"/>
      <c r="M1064" s="362"/>
    </row>
    <row r="1065" spans="1:13" s="363" customFormat="1" ht="15">
      <c r="A1065" s="681" t="s">
        <v>618</v>
      </c>
      <c r="B1065" s="682"/>
      <c r="C1065" s="682"/>
      <c r="D1065" s="682"/>
      <c r="E1065" s="682"/>
      <c r="F1065" s="682"/>
      <c r="G1065" s="398">
        <f>G1063</f>
        <v>148.94</v>
      </c>
      <c r="H1065" s="361"/>
      <c r="I1065" s="361"/>
      <c r="J1065" s="361"/>
      <c r="K1065" s="361"/>
      <c r="L1065" s="361"/>
      <c r="M1065" s="362"/>
    </row>
    <row r="1066" spans="1:13" s="363" customFormat="1" ht="15">
      <c r="A1066" s="552" t="s">
        <v>1164</v>
      </c>
      <c r="B1066" s="553"/>
      <c r="C1066" s="553"/>
      <c r="D1066" s="553"/>
      <c r="E1066" s="553"/>
      <c r="F1066" s="794" t="s">
        <v>621</v>
      </c>
      <c r="G1066" s="398">
        <f>TRUNC(SUM(G1064:G1065),2)</f>
        <v>172.6</v>
      </c>
      <c r="H1066" s="361"/>
      <c r="I1066" s="361"/>
      <c r="J1066" s="361"/>
      <c r="K1066" s="361"/>
      <c r="L1066" s="361"/>
      <c r="M1066" s="362"/>
    </row>
    <row r="1067" spans="1:13" s="363" customFormat="1" ht="15">
      <c r="A1067" s="565"/>
      <c r="B1067" s="561"/>
      <c r="C1067" s="561"/>
      <c r="D1067" s="561"/>
      <c r="E1067" s="561"/>
      <c r="F1067" s="811"/>
      <c r="G1067" s="561"/>
      <c r="H1067" s="361"/>
      <c r="I1067" s="361"/>
      <c r="J1067" s="361"/>
      <c r="K1067" s="361"/>
      <c r="L1067" s="361"/>
      <c r="M1067" s="362"/>
    </row>
    <row r="1068" spans="1:13" s="363" customFormat="1" ht="25.5">
      <c r="A1068" s="568" t="s">
        <v>337</v>
      </c>
      <c r="B1068" s="569" t="s">
        <v>338</v>
      </c>
      <c r="C1068" s="570" t="s">
        <v>339</v>
      </c>
      <c r="D1068" s="570" t="s">
        <v>340</v>
      </c>
      <c r="E1068" s="571" t="s">
        <v>341</v>
      </c>
      <c r="F1068" s="812" t="s">
        <v>620</v>
      </c>
      <c r="G1068" s="572" t="s">
        <v>619</v>
      </c>
      <c r="H1068" s="361"/>
      <c r="I1068" s="361"/>
      <c r="J1068" s="361"/>
      <c r="K1068" s="361"/>
      <c r="L1068" s="361"/>
      <c r="M1068" s="362"/>
    </row>
    <row r="1069" spans="1:13" s="363" customFormat="1" ht="15">
      <c r="A1069" s="371"/>
      <c r="B1069" s="371"/>
      <c r="C1069" s="477"/>
      <c r="D1069" s="477"/>
      <c r="E1069" s="478"/>
      <c r="F1069" s="793"/>
      <c r="G1069" s="479"/>
      <c r="H1069" s="361"/>
      <c r="I1069" s="361"/>
      <c r="J1069" s="361"/>
      <c r="K1069" s="361"/>
      <c r="L1069" s="361"/>
      <c r="M1069" s="362"/>
    </row>
    <row r="1070" spans="1:13" s="363" customFormat="1" ht="15">
      <c r="A1070" s="372" t="s">
        <v>208</v>
      </c>
      <c r="B1070" s="692" t="s">
        <v>152</v>
      </c>
      <c r="C1070" s="693"/>
      <c r="D1070" s="693"/>
      <c r="E1070" s="693"/>
      <c r="F1070" s="693"/>
      <c r="G1070" s="694"/>
      <c r="H1070" s="361"/>
      <c r="I1070" s="361"/>
      <c r="J1070" s="361"/>
      <c r="K1070" s="361"/>
      <c r="L1070" s="361"/>
      <c r="M1070" s="362"/>
    </row>
    <row r="1071" spans="1:13" s="363" customFormat="1" ht="25.5">
      <c r="A1071" s="372" t="s">
        <v>1152</v>
      </c>
      <c r="B1071" s="484" t="s">
        <v>1205</v>
      </c>
      <c r="C1071" s="485"/>
      <c r="D1071" s="485"/>
      <c r="E1071" s="486"/>
      <c r="F1071" s="809"/>
      <c r="G1071" s="487"/>
      <c r="H1071" s="361"/>
      <c r="I1071" s="361"/>
      <c r="J1071" s="361"/>
      <c r="K1071" s="361"/>
      <c r="L1071" s="361"/>
      <c r="M1071" s="362"/>
    </row>
    <row r="1072" spans="1:13" s="363" customFormat="1" ht="25.5">
      <c r="A1072" s="306" t="s">
        <v>449</v>
      </c>
      <c r="B1072" s="559" t="s">
        <v>448</v>
      </c>
      <c r="C1072" s="355" t="s">
        <v>344</v>
      </c>
      <c r="D1072" s="306" t="s">
        <v>345</v>
      </c>
      <c r="E1072" s="560">
        <v>0.8</v>
      </c>
      <c r="F1072" s="789">
        <v>16.52879552</v>
      </c>
      <c r="G1072" s="405">
        <f>TRUNC(E1072*F1072,2)</f>
        <v>13.22</v>
      </c>
      <c r="H1072" s="361"/>
      <c r="I1072" s="361"/>
      <c r="J1072" s="361"/>
      <c r="K1072" s="361"/>
      <c r="L1072" s="361"/>
      <c r="M1072" s="362"/>
    </row>
    <row r="1073" spans="1:13" s="363" customFormat="1" ht="25.5">
      <c r="A1073" s="306" t="s">
        <v>451</v>
      </c>
      <c r="B1073" s="559" t="s">
        <v>450</v>
      </c>
      <c r="C1073" s="355" t="s">
        <v>344</v>
      </c>
      <c r="D1073" s="306" t="s">
        <v>345</v>
      </c>
      <c r="E1073" s="560">
        <v>0.8</v>
      </c>
      <c r="F1073" s="789">
        <v>13.05222736</v>
      </c>
      <c r="G1073" s="405">
        <f>TRUNC(E1073*F1073,2)</f>
        <v>10.44</v>
      </c>
      <c r="H1073" s="361"/>
      <c r="I1073" s="361"/>
      <c r="J1073" s="361"/>
      <c r="K1073" s="361"/>
      <c r="L1073" s="361"/>
      <c r="M1073" s="362"/>
    </row>
    <row r="1074" spans="1:13" s="363" customFormat="1" ht="15">
      <c r="A1074" s="306" t="s">
        <v>1166</v>
      </c>
      <c r="B1074" s="559" t="s">
        <v>1165</v>
      </c>
      <c r="C1074" s="355" t="s">
        <v>334</v>
      </c>
      <c r="D1074" s="306" t="s">
        <v>335</v>
      </c>
      <c r="E1074" s="560">
        <v>1</v>
      </c>
      <c r="F1074" s="789">
        <v>84.93868511999999</v>
      </c>
      <c r="G1074" s="405">
        <f>TRUNC(E1074*F1074,2)</f>
        <v>84.93</v>
      </c>
      <c r="H1074" s="361"/>
      <c r="I1074" s="361"/>
      <c r="J1074" s="361"/>
      <c r="K1074" s="361"/>
      <c r="L1074" s="361"/>
      <c r="M1074" s="362"/>
    </row>
    <row r="1075" spans="1:13" s="363" customFormat="1" ht="15">
      <c r="A1075" s="681" t="s">
        <v>617</v>
      </c>
      <c r="B1075" s="682"/>
      <c r="C1075" s="682"/>
      <c r="D1075" s="682"/>
      <c r="E1075" s="682"/>
      <c r="F1075" s="682"/>
      <c r="G1075" s="398">
        <f>TRUNC(SUM(G1072:G1073),2)</f>
        <v>23.66</v>
      </c>
      <c r="H1075" s="361"/>
      <c r="I1075" s="361"/>
      <c r="J1075" s="361"/>
      <c r="K1075" s="361"/>
      <c r="L1075" s="361"/>
      <c r="M1075" s="362"/>
    </row>
    <row r="1076" spans="1:13" s="363" customFormat="1" ht="15">
      <c r="A1076" s="681" t="s">
        <v>618</v>
      </c>
      <c r="B1076" s="682"/>
      <c r="C1076" s="682"/>
      <c r="D1076" s="682"/>
      <c r="E1076" s="682"/>
      <c r="F1076" s="682"/>
      <c r="G1076" s="398">
        <f>G1074</f>
        <v>84.93</v>
      </c>
      <c r="H1076" s="361"/>
      <c r="I1076" s="361"/>
      <c r="J1076" s="361"/>
      <c r="K1076" s="361"/>
      <c r="L1076" s="361"/>
      <c r="M1076" s="362"/>
    </row>
    <row r="1077" spans="1:13" s="363" customFormat="1" ht="15">
      <c r="A1077" s="552" t="s">
        <v>1164</v>
      </c>
      <c r="B1077" s="553"/>
      <c r="C1077" s="553"/>
      <c r="D1077" s="553"/>
      <c r="E1077" s="553"/>
      <c r="F1077" s="794" t="s">
        <v>621</v>
      </c>
      <c r="G1077" s="398">
        <f>TRUNC(SUM(G1075:G1076),2)</f>
        <v>108.59</v>
      </c>
      <c r="H1077" s="361"/>
      <c r="I1077" s="361"/>
      <c r="J1077" s="361"/>
      <c r="K1077" s="361"/>
      <c r="L1077" s="361"/>
      <c r="M1077" s="362"/>
    </row>
    <row r="1078" spans="1:13" s="363" customFormat="1" ht="15">
      <c r="A1078" s="445"/>
      <c r="B1078" s="439"/>
      <c r="C1078" s="439"/>
      <c r="D1078" s="439"/>
      <c r="E1078" s="439"/>
      <c r="F1078" s="803"/>
      <c r="G1078" s="439"/>
      <c r="H1078" s="361"/>
      <c r="I1078" s="361"/>
      <c r="J1078" s="361"/>
      <c r="K1078" s="361"/>
      <c r="L1078" s="361"/>
      <c r="M1078" s="362"/>
    </row>
    <row r="1079" spans="1:13" s="363" customFormat="1" ht="25.5">
      <c r="A1079" s="568" t="s">
        <v>337</v>
      </c>
      <c r="B1079" s="569" t="s">
        <v>338</v>
      </c>
      <c r="C1079" s="570" t="s">
        <v>339</v>
      </c>
      <c r="D1079" s="570" t="s">
        <v>340</v>
      </c>
      <c r="E1079" s="571" t="s">
        <v>341</v>
      </c>
      <c r="F1079" s="812" t="s">
        <v>620</v>
      </c>
      <c r="G1079" s="572" t="s">
        <v>619</v>
      </c>
      <c r="H1079" s="361"/>
      <c r="I1079" s="361"/>
      <c r="J1079" s="361"/>
      <c r="K1079" s="361"/>
      <c r="L1079" s="361"/>
      <c r="M1079" s="362"/>
    </row>
    <row r="1080" spans="1:13" s="363" customFormat="1" ht="15">
      <c r="A1080" s="371"/>
      <c r="B1080" s="371"/>
      <c r="C1080" s="477"/>
      <c r="D1080" s="477"/>
      <c r="E1080" s="478"/>
      <c r="F1080" s="793"/>
      <c r="G1080" s="479"/>
      <c r="H1080" s="361"/>
      <c r="I1080" s="361"/>
      <c r="J1080" s="361"/>
      <c r="K1080" s="361"/>
      <c r="L1080" s="361"/>
      <c r="M1080" s="362"/>
    </row>
    <row r="1081" spans="1:13" s="363" customFormat="1" ht="15">
      <c r="A1081" s="372" t="s">
        <v>208</v>
      </c>
      <c r="B1081" s="692" t="s">
        <v>152</v>
      </c>
      <c r="C1081" s="693"/>
      <c r="D1081" s="693"/>
      <c r="E1081" s="693"/>
      <c r="F1081" s="693"/>
      <c r="G1081" s="694"/>
      <c r="H1081" s="361"/>
      <c r="I1081" s="361"/>
      <c r="J1081" s="361"/>
      <c r="K1081" s="361"/>
      <c r="L1081" s="361"/>
      <c r="M1081" s="362"/>
    </row>
    <row r="1082" spans="1:13" s="363" customFormat="1" ht="15">
      <c r="A1082" s="372" t="s">
        <v>1153</v>
      </c>
      <c r="B1082" s="484" t="s">
        <v>1206</v>
      </c>
      <c r="C1082" s="485"/>
      <c r="D1082" s="485"/>
      <c r="E1082" s="486"/>
      <c r="F1082" s="809"/>
      <c r="G1082" s="487"/>
      <c r="H1082" s="361"/>
      <c r="I1082" s="361"/>
      <c r="J1082" s="361"/>
      <c r="K1082" s="361"/>
      <c r="L1082" s="361"/>
      <c r="M1082" s="362"/>
    </row>
    <row r="1083" spans="1:13" s="363" customFormat="1" ht="25.5">
      <c r="A1083" s="306" t="s">
        <v>449</v>
      </c>
      <c r="B1083" s="559" t="s">
        <v>448</v>
      </c>
      <c r="C1083" s="355" t="s">
        <v>344</v>
      </c>
      <c r="D1083" s="306" t="s">
        <v>345</v>
      </c>
      <c r="E1083" s="560">
        <v>0.4</v>
      </c>
      <c r="F1083" s="789">
        <v>16.52879552</v>
      </c>
      <c r="G1083" s="405">
        <f>TRUNC(E1083*F1083,2)</f>
        <v>6.61</v>
      </c>
      <c r="H1083" s="361"/>
      <c r="I1083" s="361"/>
      <c r="J1083" s="361"/>
      <c r="K1083" s="361"/>
      <c r="L1083" s="361"/>
      <c r="M1083" s="362"/>
    </row>
    <row r="1084" spans="1:13" s="363" customFormat="1" ht="25.5">
      <c r="A1084" s="306" t="s">
        <v>451</v>
      </c>
      <c r="B1084" s="559" t="s">
        <v>450</v>
      </c>
      <c r="C1084" s="355" t="s">
        <v>344</v>
      </c>
      <c r="D1084" s="306" t="s">
        <v>345</v>
      </c>
      <c r="E1084" s="560">
        <v>0.4</v>
      </c>
      <c r="F1084" s="789">
        <v>13.05222736</v>
      </c>
      <c r="G1084" s="405">
        <f>TRUNC(E1084*F1084,2)</f>
        <v>5.22</v>
      </c>
      <c r="H1084" s="361"/>
      <c r="I1084" s="361"/>
      <c r="J1084" s="361"/>
      <c r="K1084" s="361"/>
      <c r="L1084" s="361"/>
      <c r="M1084" s="362"/>
    </row>
    <row r="1085" spans="1:13" s="363" customFormat="1" ht="15">
      <c r="A1085" s="306" t="s">
        <v>1160</v>
      </c>
      <c r="B1085" s="559" t="s">
        <v>1161</v>
      </c>
      <c r="C1085" s="355" t="s">
        <v>334</v>
      </c>
      <c r="D1085" s="306" t="s">
        <v>335</v>
      </c>
      <c r="E1085" s="560">
        <v>1</v>
      </c>
      <c r="F1085" s="789">
        <v>25.37118352</v>
      </c>
      <c r="G1085" s="405">
        <f>TRUNC(E1085*F1085,2)</f>
        <v>25.37</v>
      </c>
      <c r="H1085" s="361"/>
      <c r="I1085" s="361"/>
      <c r="J1085" s="361"/>
      <c r="K1085" s="361"/>
      <c r="L1085" s="361"/>
      <c r="M1085" s="362"/>
    </row>
    <row r="1086" spans="1:13" s="363" customFormat="1" ht="15">
      <c r="A1086" s="681" t="s">
        <v>617</v>
      </c>
      <c r="B1086" s="682"/>
      <c r="C1086" s="682"/>
      <c r="D1086" s="682"/>
      <c r="E1086" s="682"/>
      <c r="F1086" s="682"/>
      <c r="G1086" s="398">
        <f>TRUNC(SUM(G1083:G1084),2)</f>
        <v>11.83</v>
      </c>
      <c r="H1086" s="361"/>
      <c r="I1086" s="361"/>
      <c r="J1086" s="361"/>
      <c r="K1086" s="361"/>
      <c r="L1086" s="361"/>
      <c r="M1086" s="362"/>
    </row>
    <row r="1087" spans="1:13" s="363" customFormat="1" ht="15">
      <c r="A1087" s="681" t="s">
        <v>618</v>
      </c>
      <c r="B1087" s="682"/>
      <c r="C1087" s="682"/>
      <c r="D1087" s="682"/>
      <c r="E1087" s="682"/>
      <c r="F1087" s="682"/>
      <c r="G1087" s="398">
        <f>G1085</f>
        <v>25.37</v>
      </c>
      <c r="H1087" s="361"/>
      <c r="I1087" s="361"/>
      <c r="J1087" s="361"/>
      <c r="K1087" s="361"/>
      <c r="L1087" s="361"/>
      <c r="M1087" s="362"/>
    </row>
    <row r="1088" spans="1:13" s="363" customFormat="1" ht="15">
      <c r="A1088" s="552" t="s">
        <v>1162</v>
      </c>
      <c r="B1088" s="553"/>
      <c r="C1088" s="553"/>
      <c r="D1088" s="553"/>
      <c r="E1088" s="553"/>
      <c r="F1088" s="794" t="s">
        <v>621</v>
      </c>
      <c r="G1088" s="398">
        <f>TRUNC(SUM(G1086:G1087),2)</f>
        <v>37.2</v>
      </c>
      <c r="H1088" s="361"/>
      <c r="I1088" s="361"/>
      <c r="J1088" s="361"/>
      <c r="K1088" s="361"/>
      <c r="L1088" s="361"/>
      <c r="M1088" s="362"/>
    </row>
    <row r="1089" spans="1:13" s="363" customFormat="1" ht="15">
      <c r="A1089" s="445"/>
      <c r="B1089" s="439"/>
      <c r="C1089" s="439"/>
      <c r="D1089" s="439"/>
      <c r="E1089" s="439"/>
      <c r="F1089" s="803"/>
      <c r="G1089" s="439"/>
      <c r="H1089" s="361"/>
      <c r="I1089" s="361"/>
      <c r="J1089" s="361"/>
      <c r="K1089" s="361"/>
      <c r="L1089" s="361"/>
      <c r="M1089" s="362"/>
    </row>
    <row r="1090" spans="1:13" s="363" customFormat="1" ht="15">
      <c r="A1090" s="445"/>
      <c r="B1090" s="439"/>
      <c r="C1090" s="439"/>
      <c r="D1090" s="439"/>
      <c r="E1090" s="439"/>
      <c r="F1090" s="803"/>
      <c r="G1090" s="439"/>
      <c r="H1090" s="361"/>
      <c r="I1090" s="361"/>
      <c r="J1090" s="361"/>
      <c r="K1090" s="361"/>
      <c r="L1090" s="361"/>
      <c r="M1090" s="362"/>
    </row>
    <row r="1091" spans="1:13" s="363" customFormat="1" ht="25.5">
      <c r="A1091" s="568" t="s">
        <v>337</v>
      </c>
      <c r="B1091" s="569" t="s">
        <v>338</v>
      </c>
      <c r="C1091" s="570" t="s">
        <v>339</v>
      </c>
      <c r="D1091" s="570" t="s">
        <v>340</v>
      </c>
      <c r="E1091" s="571" t="s">
        <v>341</v>
      </c>
      <c r="F1091" s="812" t="s">
        <v>620</v>
      </c>
      <c r="G1091" s="572" t="s">
        <v>619</v>
      </c>
      <c r="H1091" s="361"/>
      <c r="I1091" s="361"/>
      <c r="J1091" s="361"/>
      <c r="K1091" s="361"/>
      <c r="L1091" s="361"/>
      <c r="M1091" s="362"/>
    </row>
    <row r="1092" spans="1:13" s="363" customFormat="1" ht="15">
      <c r="A1092" s="561"/>
      <c r="B1092" s="561"/>
      <c r="C1092" s="562"/>
      <c r="D1092" s="562"/>
      <c r="E1092" s="563"/>
      <c r="F1092" s="813"/>
      <c r="G1092" s="564"/>
      <c r="H1092" s="361"/>
      <c r="I1092" s="361"/>
      <c r="J1092" s="361"/>
      <c r="K1092" s="361"/>
      <c r="L1092" s="361"/>
      <c r="M1092" s="362"/>
    </row>
    <row r="1093" spans="1:13" s="363" customFormat="1" ht="15">
      <c r="A1093" s="372" t="s">
        <v>210</v>
      </c>
      <c r="B1093" s="692" t="s">
        <v>1179</v>
      </c>
      <c r="C1093" s="693"/>
      <c r="D1093" s="693"/>
      <c r="E1093" s="693"/>
      <c r="F1093" s="693"/>
      <c r="G1093" s="694"/>
      <c r="H1093" s="361"/>
      <c r="I1093" s="361"/>
      <c r="J1093" s="361"/>
      <c r="K1093" s="361"/>
      <c r="L1093" s="361"/>
      <c r="M1093" s="362"/>
    </row>
    <row r="1094" spans="1:13" s="363" customFormat="1" ht="15">
      <c r="A1094" s="372" t="s">
        <v>1155</v>
      </c>
      <c r="B1094" s="484" t="s">
        <v>1148</v>
      </c>
      <c r="C1094" s="485"/>
      <c r="D1094" s="485"/>
      <c r="E1094" s="486"/>
      <c r="F1094" s="809"/>
      <c r="G1094" s="487"/>
      <c r="H1094" s="361"/>
      <c r="I1094" s="361"/>
      <c r="J1094" s="361"/>
      <c r="K1094" s="361"/>
      <c r="L1094" s="361"/>
      <c r="M1094" s="362"/>
    </row>
    <row r="1095" spans="1:13" s="363" customFormat="1" ht="25.5">
      <c r="A1095" s="306" t="s">
        <v>449</v>
      </c>
      <c r="B1095" s="559" t="s">
        <v>448</v>
      </c>
      <c r="C1095" s="355" t="s">
        <v>344</v>
      </c>
      <c r="D1095" s="306" t="s">
        <v>345</v>
      </c>
      <c r="E1095" s="573">
        <v>0.4</v>
      </c>
      <c r="F1095" s="789">
        <v>16.52879552</v>
      </c>
      <c r="G1095" s="405">
        <f>TRUNC(E1095*F1095,2)</f>
        <v>6.61</v>
      </c>
      <c r="H1095" s="361"/>
      <c r="I1095" s="361"/>
      <c r="J1095" s="361"/>
      <c r="K1095" s="361"/>
      <c r="L1095" s="361"/>
      <c r="M1095" s="362"/>
    </row>
    <row r="1096" spans="1:13" s="363" customFormat="1" ht="15">
      <c r="A1096" s="306" t="s">
        <v>389</v>
      </c>
      <c r="B1096" s="559" t="s">
        <v>452</v>
      </c>
      <c r="C1096" s="355" t="s">
        <v>344</v>
      </c>
      <c r="D1096" s="306" t="s">
        <v>345</v>
      </c>
      <c r="E1096" s="573">
        <v>0.4</v>
      </c>
      <c r="F1096" s="789">
        <v>14.570530080000001</v>
      </c>
      <c r="G1096" s="405">
        <f>TRUNC(E1096*F1096,2)</f>
        <v>5.82</v>
      </c>
      <c r="H1096" s="361"/>
      <c r="I1096" s="361"/>
      <c r="J1096" s="361"/>
      <c r="K1096" s="361"/>
      <c r="L1096" s="361"/>
      <c r="M1096" s="362"/>
    </row>
    <row r="1097" spans="1:13" s="363" customFormat="1" ht="15">
      <c r="A1097" s="306" t="s">
        <v>1182</v>
      </c>
      <c r="B1097" s="559" t="s">
        <v>1181</v>
      </c>
      <c r="C1097" s="355" t="s">
        <v>334</v>
      </c>
      <c r="D1097" s="306" t="s">
        <v>335</v>
      </c>
      <c r="E1097" s="573">
        <v>0.0282</v>
      </c>
      <c r="F1097" s="789">
        <v>3.9251576</v>
      </c>
      <c r="G1097" s="405">
        <f>TRUNC(E1097*F1097,2)</f>
        <v>0.11</v>
      </c>
      <c r="H1097" s="361"/>
      <c r="I1097" s="361"/>
      <c r="J1097" s="361"/>
      <c r="K1097" s="361"/>
      <c r="L1097" s="361"/>
      <c r="M1097" s="362"/>
    </row>
    <row r="1098" spans="1:13" s="363" customFormat="1" ht="25.5">
      <c r="A1098" s="574" t="s">
        <v>1183</v>
      </c>
      <c r="B1098" s="559" t="s">
        <v>1184</v>
      </c>
      <c r="C1098" s="355" t="s">
        <v>334</v>
      </c>
      <c r="D1098" s="306" t="s">
        <v>335</v>
      </c>
      <c r="E1098" s="573">
        <v>1</v>
      </c>
      <c r="F1098" s="789">
        <v>30.969924799999998</v>
      </c>
      <c r="G1098" s="405">
        <f>TRUNC(E1098*F1098,2)</f>
        <v>30.96</v>
      </c>
      <c r="H1098" s="361"/>
      <c r="I1098" s="361"/>
      <c r="J1098" s="361"/>
      <c r="K1098" s="361"/>
      <c r="L1098" s="361"/>
      <c r="M1098" s="362"/>
    </row>
    <row r="1099" spans="1:13" s="363" customFormat="1" ht="15">
      <c r="A1099" s="681" t="s">
        <v>617</v>
      </c>
      <c r="B1099" s="682"/>
      <c r="C1099" s="682"/>
      <c r="D1099" s="682"/>
      <c r="E1099" s="682"/>
      <c r="F1099" s="682"/>
      <c r="G1099" s="398">
        <f>TRUNC(SUM(G1095:G1096),2)</f>
        <v>12.43</v>
      </c>
      <c r="H1099" s="361"/>
      <c r="I1099" s="361"/>
      <c r="J1099" s="361"/>
      <c r="K1099" s="361"/>
      <c r="L1099" s="361"/>
      <c r="M1099" s="362"/>
    </row>
    <row r="1100" spans="1:13" s="363" customFormat="1" ht="15">
      <c r="A1100" s="681" t="s">
        <v>618</v>
      </c>
      <c r="B1100" s="682"/>
      <c r="C1100" s="682"/>
      <c r="D1100" s="682"/>
      <c r="E1100" s="682"/>
      <c r="F1100" s="682"/>
      <c r="G1100" s="398">
        <f>TRUNC(SUM(G1097:G1098),2)</f>
        <v>31.07</v>
      </c>
      <c r="H1100" s="361"/>
      <c r="I1100" s="361"/>
      <c r="J1100" s="361"/>
      <c r="K1100" s="361"/>
      <c r="L1100" s="361"/>
      <c r="M1100" s="362"/>
    </row>
    <row r="1101" spans="1:13" s="363" customFormat="1" ht="15">
      <c r="A1101" s="552" t="s">
        <v>1180</v>
      </c>
      <c r="B1101" s="553"/>
      <c r="C1101" s="553"/>
      <c r="D1101" s="553"/>
      <c r="E1101" s="553"/>
      <c r="F1101" s="794" t="s">
        <v>621</v>
      </c>
      <c r="G1101" s="398">
        <f>TRUNC(SUM(G1099:G1100),2)</f>
        <v>43.5</v>
      </c>
      <c r="H1101" s="361"/>
      <c r="I1101" s="361"/>
      <c r="J1101" s="361"/>
      <c r="K1101" s="361"/>
      <c r="L1101" s="361"/>
      <c r="M1101" s="362"/>
    </row>
    <row r="1102" spans="1:13" s="363" customFormat="1" ht="15">
      <c r="A1102" s="445"/>
      <c r="B1102" s="439"/>
      <c r="C1102" s="439"/>
      <c r="D1102" s="439"/>
      <c r="E1102" s="439"/>
      <c r="F1102" s="803"/>
      <c r="G1102" s="439"/>
      <c r="H1102" s="361"/>
      <c r="I1102" s="361"/>
      <c r="J1102" s="361"/>
      <c r="K1102" s="361"/>
      <c r="L1102" s="361"/>
      <c r="M1102" s="362"/>
    </row>
    <row r="1103" spans="1:13" s="363" customFormat="1" ht="15">
      <c r="A1103" s="445"/>
      <c r="B1103" s="439"/>
      <c r="C1103" s="439"/>
      <c r="D1103" s="439"/>
      <c r="E1103" s="439"/>
      <c r="F1103" s="803"/>
      <c r="G1103" s="439"/>
      <c r="H1103" s="361"/>
      <c r="I1103" s="361"/>
      <c r="J1103" s="361"/>
      <c r="K1103" s="361"/>
      <c r="L1103" s="361"/>
      <c r="M1103" s="362"/>
    </row>
    <row r="1104" spans="1:13" s="363" customFormat="1" ht="25.5">
      <c r="A1104" s="568" t="s">
        <v>337</v>
      </c>
      <c r="B1104" s="569" t="s">
        <v>338</v>
      </c>
      <c r="C1104" s="570" t="s">
        <v>339</v>
      </c>
      <c r="D1104" s="570" t="s">
        <v>340</v>
      </c>
      <c r="E1104" s="571" t="s">
        <v>341</v>
      </c>
      <c r="F1104" s="812" t="s">
        <v>620</v>
      </c>
      <c r="G1104" s="572" t="s">
        <v>619</v>
      </c>
      <c r="H1104" s="361"/>
      <c r="I1104" s="361"/>
      <c r="J1104" s="361"/>
      <c r="K1104" s="361"/>
      <c r="L1104" s="361"/>
      <c r="M1104" s="362"/>
    </row>
    <row r="1105" spans="1:13" s="363" customFormat="1" ht="15">
      <c r="A1105" s="371"/>
      <c r="B1105" s="371"/>
      <c r="C1105" s="477"/>
      <c r="D1105" s="477"/>
      <c r="E1105" s="478"/>
      <c r="F1105" s="793"/>
      <c r="G1105" s="479"/>
      <c r="H1105" s="361"/>
      <c r="I1105" s="361"/>
      <c r="J1105" s="361"/>
      <c r="K1105" s="361"/>
      <c r="L1105" s="361"/>
      <c r="M1105" s="362"/>
    </row>
    <row r="1106" spans="1:13" s="363" customFormat="1" ht="15">
      <c r="A1106" s="372" t="s">
        <v>210</v>
      </c>
      <c r="B1106" s="692" t="s">
        <v>1179</v>
      </c>
      <c r="C1106" s="693"/>
      <c r="D1106" s="693"/>
      <c r="E1106" s="693"/>
      <c r="F1106" s="693"/>
      <c r="G1106" s="694"/>
      <c r="H1106" s="361"/>
      <c r="I1106" s="361"/>
      <c r="J1106" s="361"/>
      <c r="K1106" s="361"/>
      <c r="L1106" s="361"/>
      <c r="M1106" s="362"/>
    </row>
    <row r="1107" spans="1:13" s="363" customFormat="1" ht="15">
      <c r="A1107" s="372" t="s">
        <v>1156</v>
      </c>
      <c r="B1107" s="484" t="s">
        <v>1190</v>
      </c>
      <c r="C1107" s="485"/>
      <c r="D1107" s="485"/>
      <c r="E1107" s="486"/>
      <c r="F1107" s="809"/>
      <c r="G1107" s="487"/>
      <c r="H1107" s="361"/>
      <c r="I1107" s="361"/>
      <c r="J1107" s="361"/>
      <c r="K1107" s="361"/>
      <c r="L1107" s="361"/>
      <c r="M1107" s="362"/>
    </row>
    <row r="1108" spans="1:13" s="363" customFormat="1" ht="25.5">
      <c r="A1108" s="306" t="s">
        <v>449</v>
      </c>
      <c r="B1108" s="559" t="s">
        <v>448</v>
      </c>
      <c r="C1108" s="355" t="s">
        <v>344</v>
      </c>
      <c r="D1108" s="306" t="s">
        <v>345</v>
      </c>
      <c r="E1108" s="573">
        <v>0.4</v>
      </c>
      <c r="F1108" s="789">
        <v>16.52879552</v>
      </c>
      <c r="G1108" s="405">
        <f>TRUNC(E1108*F1108,2)</f>
        <v>6.61</v>
      </c>
      <c r="H1108" s="361"/>
      <c r="I1108" s="361"/>
      <c r="J1108" s="361"/>
      <c r="K1108" s="361"/>
      <c r="L1108" s="361"/>
      <c r="M1108" s="362"/>
    </row>
    <row r="1109" spans="1:13" s="363" customFormat="1" ht="25.5">
      <c r="A1109" s="306" t="s">
        <v>451</v>
      </c>
      <c r="B1109" s="559" t="s">
        <v>450</v>
      </c>
      <c r="C1109" s="355" t="s">
        <v>344</v>
      </c>
      <c r="D1109" s="306" t="s">
        <v>345</v>
      </c>
      <c r="E1109" s="573">
        <v>0.4</v>
      </c>
      <c r="F1109" s="789">
        <v>13.05222736</v>
      </c>
      <c r="G1109" s="405">
        <f>TRUNC(E1109*F1109,2)</f>
        <v>5.22</v>
      </c>
      <c r="H1109" s="361"/>
      <c r="I1109" s="361"/>
      <c r="J1109" s="361"/>
      <c r="K1109" s="361"/>
      <c r="L1109" s="361"/>
      <c r="M1109" s="362"/>
    </row>
    <row r="1110" spans="1:13" s="363" customFormat="1" ht="25.5">
      <c r="A1110" s="306" t="s">
        <v>1192</v>
      </c>
      <c r="B1110" s="559" t="s">
        <v>1193</v>
      </c>
      <c r="C1110" s="355" t="s">
        <v>334</v>
      </c>
      <c r="D1110" s="306" t="s">
        <v>335</v>
      </c>
      <c r="E1110" s="573">
        <v>1</v>
      </c>
      <c r="F1110" s="789">
        <v>21.49778624</v>
      </c>
      <c r="G1110" s="405">
        <f>TRUNC(E1110*F1110,2)</f>
        <v>21.49</v>
      </c>
      <c r="H1110" s="361"/>
      <c r="I1110" s="361"/>
      <c r="J1110" s="361"/>
      <c r="K1110" s="361"/>
      <c r="L1110" s="361"/>
      <c r="M1110" s="362"/>
    </row>
    <row r="1111" spans="1:13" s="363" customFormat="1" ht="15">
      <c r="A1111" s="306" t="s">
        <v>1182</v>
      </c>
      <c r="B1111" s="559" t="s">
        <v>1181</v>
      </c>
      <c r="C1111" s="355" t="s">
        <v>334</v>
      </c>
      <c r="D1111" s="306" t="s">
        <v>335</v>
      </c>
      <c r="E1111" s="573">
        <v>0.0282</v>
      </c>
      <c r="F1111" s="789">
        <v>3.9251576</v>
      </c>
      <c r="G1111" s="405">
        <f>TRUNC(E1111*F1111,2)</f>
        <v>0.11</v>
      </c>
      <c r="H1111" s="361"/>
      <c r="I1111" s="361"/>
      <c r="J1111" s="361"/>
      <c r="K1111" s="361"/>
      <c r="L1111" s="361"/>
      <c r="M1111" s="362"/>
    </row>
    <row r="1112" spans="1:13" s="363" customFormat="1" ht="15">
      <c r="A1112" s="681" t="s">
        <v>617</v>
      </c>
      <c r="B1112" s="682"/>
      <c r="C1112" s="682"/>
      <c r="D1112" s="682"/>
      <c r="E1112" s="682"/>
      <c r="F1112" s="682"/>
      <c r="G1112" s="398">
        <f>TRUNC(SUM(G1108:G1109),2)</f>
        <v>11.83</v>
      </c>
      <c r="H1112" s="361"/>
      <c r="I1112" s="361"/>
      <c r="J1112" s="361"/>
      <c r="K1112" s="361"/>
      <c r="L1112" s="361"/>
      <c r="M1112" s="362"/>
    </row>
    <row r="1113" spans="1:13" s="363" customFormat="1" ht="15">
      <c r="A1113" s="681" t="s">
        <v>618</v>
      </c>
      <c r="B1113" s="682"/>
      <c r="C1113" s="682"/>
      <c r="D1113" s="682"/>
      <c r="E1113" s="682"/>
      <c r="F1113" s="682"/>
      <c r="G1113" s="398">
        <f>TRUNC(SUM(G1110:G1111),2)</f>
        <v>21.6</v>
      </c>
      <c r="H1113" s="361"/>
      <c r="I1113" s="361"/>
      <c r="J1113" s="361"/>
      <c r="K1113" s="361"/>
      <c r="L1113" s="361"/>
      <c r="M1113" s="362"/>
    </row>
    <row r="1114" spans="1:13" s="363" customFormat="1" ht="15">
      <c r="A1114" s="552" t="s">
        <v>1191</v>
      </c>
      <c r="B1114" s="553"/>
      <c r="C1114" s="553"/>
      <c r="D1114" s="553"/>
      <c r="E1114" s="553"/>
      <c r="F1114" s="794" t="s">
        <v>621</v>
      </c>
      <c r="G1114" s="398">
        <f>TRUNC(SUM(G1112:G1113),2)</f>
        <v>33.43</v>
      </c>
      <c r="H1114" s="361"/>
      <c r="I1114" s="361"/>
      <c r="J1114" s="361"/>
      <c r="K1114" s="361"/>
      <c r="L1114" s="361"/>
      <c r="M1114" s="362"/>
    </row>
    <row r="1115" spans="1:13" s="363" customFormat="1" ht="15">
      <c r="A1115" s="445"/>
      <c r="B1115" s="439"/>
      <c r="C1115" s="439"/>
      <c r="D1115" s="439"/>
      <c r="E1115" s="439"/>
      <c r="F1115" s="803"/>
      <c r="G1115" s="439"/>
      <c r="H1115" s="361"/>
      <c r="I1115" s="361"/>
      <c r="J1115" s="361"/>
      <c r="K1115" s="361"/>
      <c r="L1115" s="361"/>
      <c r="M1115" s="362"/>
    </row>
    <row r="1116" spans="1:13" s="363" customFormat="1" ht="15">
      <c r="A1116" s="445"/>
      <c r="B1116" s="439"/>
      <c r="C1116" s="439"/>
      <c r="D1116" s="439"/>
      <c r="E1116" s="439"/>
      <c r="F1116" s="803"/>
      <c r="G1116" s="439"/>
      <c r="H1116" s="361"/>
      <c r="I1116" s="361"/>
      <c r="J1116" s="361"/>
      <c r="K1116" s="361"/>
      <c r="L1116" s="361"/>
      <c r="M1116" s="362"/>
    </row>
    <row r="1117" spans="1:13" s="363" customFormat="1" ht="25.5">
      <c r="A1117" s="568" t="s">
        <v>337</v>
      </c>
      <c r="B1117" s="569" t="s">
        <v>338</v>
      </c>
      <c r="C1117" s="570" t="s">
        <v>339</v>
      </c>
      <c r="D1117" s="570" t="s">
        <v>340</v>
      </c>
      <c r="E1117" s="571" t="s">
        <v>341</v>
      </c>
      <c r="F1117" s="812" t="s">
        <v>620</v>
      </c>
      <c r="G1117" s="572" t="s">
        <v>619</v>
      </c>
      <c r="H1117" s="361"/>
      <c r="I1117" s="361"/>
      <c r="J1117" s="361"/>
      <c r="K1117" s="361"/>
      <c r="L1117" s="361"/>
      <c r="M1117" s="362"/>
    </row>
    <row r="1118" spans="1:13" s="363" customFormat="1" ht="15">
      <c r="A1118" s="371"/>
      <c r="B1118" s="371"/>
      <c r="C1118" s="477"/>
      <c r="D1118" s="477"/>
      <c r="E1118" s="478"/>
      <c r="F1118" s="793"/>
      <c r="G1118" s="479"/>
      <c r="H1118" s="361"/>
      <c r="I1118" s="361"/>
      <c r="J1118" s="361"/>
      <c r="K1118" s="361"/>
      <c r="L1118" s="361"/>
      <c r="M1118" s="362"/>
    </row>
    <row r="1119" spans="1:13" s="363" customFormat="1" ht="15">
      <c r="A1119" s="372" t="s">
        <v>210</v>
      </c>
      <c r="B1119" s="692" t="s">
        <v>1179</v>
      </c>
      <c r="C1119" s="693"/>
      <c r="D1119" s="693"/>
      <c r="E1119" s="693"/>
      <c r="F1119" s="693"/>
      <c r="G1119" s="694"/>
      <c r="H1119" s="361"/>
      <c r="I1119" s="361"/>
      <c r="J1119" s="361"/>
      <c r="K1119" s="361"/>
      <c r="L1119" s="361"/>
      <c r="M1119" s="362"/>
    </row>
    <row r="1120" spans="1:13" s="363" customFormat="1" ht="15">
      <c r="A1120" s="372" t="s">
        <v>1157</v>
      </c>
      <c r="B1120" s="484" t="s">
        <v>1210</v>
      </c>
      <c r="C1120" s="485"/>
      <c r="D1120" s="485"/>
      <c r="E1120" s="486"/>
      <c r="F1120" s="809"/>
      <c r="G1120" s="487"/>
      <c r="H1120" s="361"/>
      <c r="I1120" s="361"/>
      <c r="J1120" s="361"/>
      <c r="K1120" s="361"/>
      <c r="L1120" s="361"/>
      <c r="M1120" s="362"/>
    </row>
    <row r="1121" spans="1:13" s="363" customFormat="1" ht="25.5">
      <c r="A1121" s="306" t="s">
        <v>449</v>
      </c>
      <c r="B1121" s="559" t="s">
        <v>448</v>
      </c>
      <c r="C1121" s="355" t="s">
        <v>344</v>
      </c>
      <c r="D1121" s="306" t="s">
        <v>345</v>
      </c>
      <c r="E1121" s="575">
        <v>0.208</v>
      </c>
      <c r="F1121" s="789">
        <v>16.52879552</v>
      </c>
      <c r="G1121" s="405">
        <f>TRUNC(E1121*F1121,2)</f>
        <v>3.43</v>
      </c>
      <c r="H1121" s="361"/>
      <c r="I1121" s="361"/>
      <c r="J1121" s="361"/>
      <c r="K1121" s="361"/>
      <c r="L1121" s="361"/>
      <c r="M1121" s="362"/>
    </row>
    <row r="1122" spans="1:13" s="363" customFormat="1" ht="25.5">
      <c r="A1122" s="306" t="s">
        <v>451</v>
      </c>
      <c r="B1122" s="559" t="s">
        <v>450</v>
      </c>
      <c r="C1122" s="355" t="s">
        <v>344</v>
      </c>
      <c r="D1122" s="306" t="s">
        <v>345</v>
      </c>
      <c r="E1122" s="575">
        <v>0.208</v>
      </c>
      <c r="F1122" s="789">
        <v>13.05222736</v>
      </c>
      <c r="G1122" s="405">
        <f>TRUNC(E1122*F1122,2)</f>
        <v>2.71</v>
      </c>
      <c r="H1122" s="361"/>
      <c r="I1122" s="361"/>
      <c r="J1122" s="361"/>
      <c r="K1122" s="361"/>
      <c r="L1122" s="361"/>
      <c r="M1122" s="362"/>
    </row>
    <row r="1123" spans="1:13" s="363" customFormat="1" ht="25.5">
      <c r="A1123" s="306" t="s">
        <v>1212</v>
      </c>
      <c r="B1123" s="559" t="s">
        <v>1211</v>
      </c>
      <c r="C1123" s="355" t="s">
        <v>334</v>
      </c>
      <c r="D1123" s="306" t="s">
        <v>335</v>
      </c>
      <c r="E1123" s="575">
        <v>1</v>
      </c>
      <c r="F1123" s="789">
        <v>9.955234879999999</v>
      </c>
      <c r="G1123" s="405">
        <f>TRUNC(E1123*F1123,2)</f>
        <v>9.95</v>
      </c>
      <c r="H1123" s="361"/>
      <c r="I1123" s="361"/>
      <c r="J1123" s="361"/>
      <c r="K1123" s="361"/>
      <c r="L1123" s="361"/>
      <c r="M1123" s="362"/>
    </row>
    <row r="1124" spans="1:13" s="363" customFormat="1" ht="15">
      <c r="A1124" s="306" t="s">
        <v>1182</v>
      </c>
      <c r="B1124" s="559" t="s">
        <v>559</v>
      </c>
      <c r="C1124" s="355" t="s">
        <v>334</v>
      </c>
      <c r="D1124" s="306" t="s">
        <v>335</v>
      </c>
      <c r="E1124" s="575">
        <v>0.079</v>
      </c>
      <c r="F1124" s="789">
        <v>3.9251576</v>
      </c>
      <c r="G1124" s="405">
        <f>TRUNC(E1124*F1124,2)</f>
        <v>0.31</v>
      </c>
      <c r="H1124" s="361"/>
      <c r="I1124" s="361"/>
      <c r="J1124" s="361"/>
      <c r="K1124" s="361"/>
      <c r="L1124" s="361"/>
      <c r="M1124" s="362"/>
    </row>
    <row r="1125" spans="1:13" s="363" customFormat="1" ht="15">
      <c r="A1125" s="681" t="s">
        <v>617</v>
      </c>
      <c r="B1125" s="682"/>
      <c r="C1125" s="682"/>
      <c r="D1125" s="682"/>
      <c r="E1125" s="682"/>
      <c r="F1125" s="682"/>
      <c r="G1125" s="398">
        <f>TRUNC(SUM(G1121:G1122),2)</f>
        <v>6.14</v>
      </c>
      <c r="H1125" s="361"/>
      <c r="I1125" s="361"/>
      <c r="J1125" s="361"/>
      <c r="K1125" s="361"/>
      <c r="L1125" s="361"/>
      <c r="M1125" s="362"/>
    </row>
    <row r="1126" spans="1:13" s="363" customFormat="1" ht="15">
      <c r="A1126" s="681" t="s">
        <v>618</v>
      </c>
      <c r="B1126" s="682"/>
      <c r="C1126" s="682"/>
      <c r="D1126" s="682"/>
      <c r="E1126" s="682"/>
      <c r="F1126" s="682"/>
      <c r="G1126" s="398">
        <f>SUM(G1123:G1124)</f>
        <v>10.26</v>
      </c>
      <c r="H1126" s="361"/>
      <c r="I1126" s="361"/>
      <c r="J1126" s="361"/>
      <c r="K1126" s="361"/>
      <c r="L1126" s="361"/>
      <c r="M1126" s="362"/>
    </row>
    <row r="1127" spans="1:13" s="363" customFormat="1" ht="15">
      <c r="A1127" s="552" t="s">
        <v>1189</v>
      </c>
      <c r="B1127" s="553"/>
      <c r="C1127" s="553"/>
      <c r="D1127" s="553"/>
      <c r="E1127" s="553"/>
      <c r="F1127" s="794" t="s">
        <v>621</v>
      </c>
      <c r="G1127" s="398">
        <f>TRUNC(SUM(G1125:G1126),2)</f>
        <v>16.4</v>
      </c>
      <c r="H1127" s="361"/>
      <c r="I1127" s="361"/>
      <c r="J1127" s="361"/>
      <c r="K1127" s="361"/>
      <c r="L1127" s="361"/>
      <c r="M1127" s="362"/>
    </row>
    <row r="1128" spans="1:13" s="363" customFormat="1" ht="15">
      <c r="A1128" s="445"/>
      <c r="B1128" s="439"/>
      <c r="C1128" s="439"/>
      <c r="D1128" s="439"/>
      <c r="E1128" s="439"/>
      <c r="F1128" s="803"/>
      <c r="G1128" s="439"/>
      <c r="H1128" s="361"/>
      <c r="I1128" s="361"/>
      <c r="J1128" s="361"/>
      <c r="K1128" s="361"/>
      <c r="L1128" s="361"/>
      <c r="M1128" s="362"/>
    </row>
    <row r="1129" spans="1:13" s="363" customFormat="1" ht="15">
      <c r="A1129" s="445"/>
      <c r="B1129" s="439"/>
      <c r="C1129" s="439"/>
      <c r="D1129" s="439"/>
      <c r="E1129" s="439"/>
      <c r="F1129" s="803"/>
      <c r="G1129" s="439"/>
      <c r="H1129" s="361"/>
      <c r="I1129" s="361"/>
      <c r="J1129" s="361"/>
      <c r="K1129" s="361"/>
      <c r="L1129" s="361"/>
      <c r="M1129" s="362"/>
    </row>
    <row r="1130" spans="1:13" s="363" customFormat="1" ht="25.5">
      <c r="A1130" s="568" t="s">
        <v>337</v>
      </c>
      <c r="B1130" s="569" t="s">
        <v>338</v>
      </c>
      <c r="C1130" s="570" t="s">
        <v>339</v>
      </c>
      <c r="D1130" s="570" t="s">
        <v>340</v>
      </c>
      <c r="E1130" s="571" t="s">
        <v>341</v>
      </c>
      <c r="F1130" s="812" t="s">
        <v>620</v>
      </c>
      <c r="G1130" s="572" t="s">
        <v>619</v>
      </c>
      <c r="H1130" s="361"/>
      <c r="I1130" s="361"/>
      <c r="J1130" s="361"/>
      <c r="K1130" s="361"/>
      <c r="L1130" s="361"/>
      <c r="M1130" s="362"/>
    </row>
    <row r="1131" spans="1:13" s="363" customFormat="1" ht="15">
      <c r="A1131" s="561"/>
      <c r="B1131" s="561"/>
      <c r="C1131" s="562"/>
      <c r="D1131" s="562"/>
      <c r="E1131" s="563"/>
      <c r="F1131" s="813"/>
      <c r="G1131" s="564"/>
      <c r="H1131" s="361"/>
      <c r="I1131" s="361"/>
      <c r="J1131" s="361"/>
      <c r="K1131" s="361"/>
      <c r="L1131" s="361"/>
      <c r="M1131" s="362"/>
    </row>
    <row r="1132" spans="1:13" s="363" customFormat="1" ht="15">
      <c r="A1132" s="372" t="s">
        <v>1100</v>
      </c>
      <c r="B1132" s="692" t="s">
        <v>162</v>
      </c>
      <c r="C1132" s="693"/>
      <c r="D1132" s="693"/>
      <c r="E1132" s="693"/>
      <c r="F1132" s="693"/>
      <c r="G1132" s="694"/>
      <c r="H1132" s="361"/>
      <c r="I1132" s="361"/>
      <c r="J1132" s="361"/>
      <c r="K1132" s="361"/>
      <c r="L1132" s="361"/>
      <c r="M1132" s="362"/>
    </row>
    <row r="1133" spans="1:13" s="363" customFormat="1" ht="15">
      <c r="A1133" s="372" t="s">
        <v>1102</v>
      </c>
      <c r="B1133" s="484" t="s">
        <v>1213</v>
      </c>
      <c r="C1133" s="485"/>
      <c r="D1133" s="485"/>
      <c r="E1133" s="486"/>
      <c r="F1133" s="809"/>
      <c r="G1133" s="487"/>
      <c r="H1133" s="361"/>
      <c r="I1133" s="361"/>
      <c r="J1133" s="361"/>
      <c r="K1133" s="361"/>
      <c r="L1133" s="361"/>
      <c r="M1133" s="362"/>
    </row>
    <row r="1134" spans="1:13" s="363" customFormat="1" ht="25.5">
      <c r="A1134" s="306" t="s">
        <v>449</v>
      </c>
      <c r="B1134" s="559" t="s">
        <v>448</v>
      </c>
      <c r="C1134" s="355" t="s">
        <v>344</v>
      </c>
      <c r="D1134" s="306" t="s">
        <v>345</v>
      </c>
      <c r="E1134" s="560">
        <v>0.6</v>
      </c>
      <c r="F1134" s="789">
        <v>16.52879552</v>
      </c>
      <c r="G1134" s="405">
        <f>TRUNC(E1134*F1134,2)</f>
        <v>9.91</v>
      </c>
      <c r="H1134" s="361"/>
      <c r="I1134" s="361"/>
      <c r="J1134" s="361"/>
      <c r="K1134" s="361"/>
      <c r="L1134" s="361"/>
      <c r="M1134" s="362"/>
    </row>
    <row r="1135" spans="1:13" s="363" customFormat="1" ht="25.5">
      <c r="A1135" s="306" t="s">
        <v>451</v>
      </c>
      <c r="B1135" s="559" t="s">
        <v>450</v>
      </c>
      <c r="C1135" s="355" t="s">
        <v>344</v>
      </c>
      <c r="D1135" s="306" t="s">
        <v>345</v>
      </c>
      <c r="E1135" s="560">
        <v>0.6</v>
      </c>
      <c r="F1135" s="789">
        <v>13.05222736</v>
      </c>
      <c r="G1135" s="405">
        <f>TRUNC(E1135*F1135,2)</f>
        <v>7.83</v>
      </c>
      <c r="H1135" s="361"/>
      <c r="I1135" s="361"/>
      <c r="J1135" s="361"/>
      <c r="K1135" s="361"/>
      <c r="L1135" s="361"/>
      <c r="M1135" s="362"/>
    </row>
    <row r="1136" spans="1:13" s="363" customFormat="1" ht="15">
      <c r="A1136" s="306" t="s">
        <v>1194</v>
      </c>
      <c r="B1136" s="559" t="s">
        <v>1195</v>
      </c>
      <c r="C1136" s="355" t="s">
        <v>334</v>
      </c>
      <c r="D1136" s="306" t="s">
        <v>335</v>
      </c>
      <c r="E1136" s="560">
        <v>1</v>
      </c>
      <c r="F1136" s="789">
        <v>129.2713992</v>
      </c>
      <c r="G1136" s="405">
        <f>TRUNC(E1136*F1136,2)</f>
        <v>129.27</v>
      </c>
      <c r="H1136" s="361"/>
      <c r="I1136" s="361"/>
      <c r="J1136" s="361"/>
      <c r="K1136" s="361"/>
      <c r="L1136" s="361"/>
      <c r="M1136" s="362"/>
    </row>
    <row r="1137" spans="1:13" s="363" customFormat="1" ht="15">
      <c r="A1137" s="681" t="s">
        <v>617</v>
      </c>
      <c r="B1137" s="682"/>
      <c r="C1137" s="682"/>
      <c r="D1137" s="682"/>
      <c r="E1137" s="682"/>
      <c r="F1137" s="682"/>
      <c r="G1137" s="398">
        <f>TRUNC(SUM(G1134:G1135),2)</f>
        <v>17.74</v>
      </c>
      <c r="H1137" s="361"/>
      <c r="I1137" s="361"/>
      <c r="J1137" s="361"/>
      <c r="K1137" s="361"/>
      <c r="L1137" s="361"/>
      <c r="M1137" s="362"/>
    </row>
    <row r="1138" spans="1:13" s="363" customFormat="1" ht="15">
      <c r="A1138" s="681" t="s">
        <v>618</v>
      </c>
      <c r="B1138" s="682"/>
      <c r="C1138" s="682"/>
      <c r="D1138" s="682"/>
      <c r="E1138" s="682"/>
      <c r="F1138" s="682"/>
      <c r="G1138" s="398">
        <f>G1136</f>
        <v>129.27</v>
      </c>
      <c r="H1138" s="361"/>
      <c r="I1138" s="361"/>
      <c r="J1138" s="361"/>
      <c r="K1138" s="361"/>
      <c r="L1138" s="361"/>
      <c r="M1138" s="362"/>
    </row>
    <row r="1139" spans="1:13" s="363" customFormat="1" ht="15">
      <c r="A1139" s="552" t="s">
        <v>1178</v>
      </c>
      <c r="B1139" s="553"/>
      <c r="C1139" s="553"/>
      <c r="D1139" s="553"/>
      <c r="E1139" s="553"/>
      <c r="F1139" s="794" t="s">
        <v>621</v>
      </c>
      <c r="G1139" s="398">
        <f>TRUNC(SUM(G1137:G1138),2)</f>
        <v>147.01</v>
      </c>
      <c r="H1139" s="361"/>
      <c r="I1139" s="361"/>
      <c r="J1139" s="361"/>
      <c r="K1139" s="361"/>
      <c r="L1139" s="361"/>
      <c r="M1139" s="362"/>
    </row>
    <row r="1140" spans="1:13" s="363" customFormat="1" ht="15">
      <c r="A1140" s="445"/>
      <c r="B1140" s="439"/>
      <c r="C1140" s="439"/>
      <c r="D1140" s="439"/>
      <c r="E1140" s="439"/>
      <c r="F1140" s="803"/>
      <c r="G1140" s="439"/>
      <c r="H1140" s="361"/>
      <c r="I1140" s="361"/>
      <c r="J1140" s="361"/>
      <c r="K1140" s="361"/>
      <c r="L1140" s="361"/>
      <c r="M1140" s="362"/>
    </row>
    <row r="1141" spans="1:13" s="363" customFormat="1" ht="15">
      <c r="A1141" s="439"/>
      <c r="B1141" s="439"/>
      <c r="C1141" s="439"/>
      <c r="D1141" s="439"/>
      <c r="E1141" s="439"/>
      <c r="F1141" s="803"/>
      <c r="G1141" s="439"/>
      <c r="H1141" s="361"/>
      <c r="I1141" s="361"/>
      <c r="J1141" s="361"/>
      <c r="K1141" s="361"/>
      <c r="L1141" s="361"/>
      <c r="M1141" s="362"/>
    </row>
    <row r="1142" spans="1:13" s="363" customFormat="1" ht="25.5">
      <c r="A1142" s="392" t="s">
        <v>337</v>
      </c>
      <c r="B1142" s="393" t="s">
        <v>338</v>
      </c>
      <c r="C1142" s="394" t="s">
        <v>339</v>
      </c>
      <c r="D1142" s="394" t="s">
        <v>340</v>
      </c>
      <c r="E1142" s="395" t="s">
        <v>341</v>
      </c>
      <c r="F1142" s="792" t="s">
        <v>620</v>
      </c>
      <c r="G1142" s="396" t="s">
        <v>619</v>
      </c>
      <c r="H1142" s="361"/>
      <c r="I1142" s="361"/>
      <c r="J1142" s="361"/>
      <c r="K1142" s="361"/>
      <c r="L1142" s="361"/>
      <c r="M1142" s="362"/>
    </row>
    <row r="1143" spans="1:13" s="363" customFormat="1" ht="4.5" customHeight="1">
      <c r="A1143" s="371"/>
      <c r="B1143" s="371"/>
      <c r="C1143" s="477"/>
      <c r="D1143" s="477"/>
      <c r="E1143" s="478"/>
      <c r="F1143" s="793"/>
      <c r="G1143" s="479"/>
      <c r="H1143" s="361"/>
      <c r="I1143" s="361"/>
      <c r="J1143" s="361"/>
      <c r="K1143" s="361"/>
      <c r="L1143" s="361"/>
      <c r="M1143" s="362"/>
    </row>
    <row r="1144" spans="1:13" s="363" customFormat="1" ht="15">
      <c r="A1144" s="372" t="s">
        <v>211</v>
      </c>
      <c r="B1144" s="688" t="s">
        <v>217</v>
      </c>
      <c r="C1144" s="688"/>
      <c r="D1144" s="688"/>
      <c r="E1144" s="688"/>
      <c r="F1144" s="688"/>
      <c r="G1144" s="688"/>
      <c r="H1144" s="361"/>
      <c r="I1144" s="361"/>
      <c r="J1144" s="361"/>
      <c r="K1144" s="361"/>
      <c r="L1144" s="361"/>
      <c r="M1144" s="362"/>
    </row>
    <row r="1145" spans="1:13" s="363" customFormat="1" ht="15">
      <c r="A1145" s="372" t="s">
        <v>510</v>
      </c>
      <c r="B1145" s="484" t="s">
        <v>217</v>
      </c>
      <c r="C1145" s="485"/>
      <c r="D1145" s="485"/>
      <c r="E1145" s="486"/>
      <c r="F1145" s="809"/>
      <c r="G1145" s="487"/>
      <c r="H1145" s="361"/>
      <c r="I1145" s="361"/>
      <c r="J1145" s="361"/>
      <c r="K1145" s="361"/>
      <c r="L1145" s="361"/>
      <c r="M1145" s="362"/>
    </row>
    <row r="1146" spans="1:13" s="363" customFormat="1" ht="27" customHeight="1">
      <c r="A1146" s="471" t="s">
        <v>451</v>
      </c>
      <c r="B1146" s="456" t="s">
        <v>450</v>
      </c>
      <c r="C1146" s="457" t="s">
        <v>344</v>
      </c>
      <c r="D1146" s="457" t="s">
        <v>345</v>
      </c>
      <c r="E1146" s="404">
        <v>2.887</v>
      </c>
      <c r="F1146" s="789">
        <v>13.05222736</v>
      </c>
      <c r="G1146" s="406">
        <f aca="true" t="shared" si="5" ref="G1146:G1156">TRUNC(E1146*F1146,2)</f>
        <v>37.68</v>
      </c>
      <c r="H1146" s="361"/>
      <c r="I1146" s="361"/>
      <c r="J1146" s="361"/>
      <c r="K1146" s="361"/>
      <c r="L1146" s="361"/>
      <c r="M1146" s="362"/>
    </row>
    <row r="1147" spans="1:13" s="363" customFormat="1" ht="15">
      <c r="A1147" s="558" t="s">
        <v>442</v>
      </c>
      <c r="B1147" s="456" t="s">
        <v>441</v>
      </c>
      <c r="C1147" s="457" t="s">
        <v>344</v>
      </c>
      <c r="D1147" s="457" t="s">
        <v>345</v>
      </c>
      <c r="E1147" s="404">
        <v>10.516</v>
      </c>
      <c r="F1147" s="789">
        <v>16.51154208</v>
      </c>
      <c r="G1147" s="406">
        <f t="shared" si="5"/>
        <v>173.63</v>
      </c>
      <c r="H1147" s="361"/>
      <c r="I1147" s="361"/>
      <c r="J1147" s="361"/>
      <c r="K1147" s="361"/>
      <c r="L1147" s="361"/>
      <c r="M1147" s="362"/>
    </row>
    <row r="1148" spans="1:13" s="363" customFormat="1" ht="25.5">
      <c r="A1148" s="558" t="s">
        <v>449</v>
      </c>
      <c r="B1148" s="456" t="s">
        <v>448</v>
      </c>
      <c r="C1148" s="457" t="s">
        <v>344</v>
      </c>
      <c r="D1148" s="457" t="s">
        <v>345</v>
      </c>
      <c r="E1148" s="404">
        <v>2.681</v>
      </c>
      <c r="F1148" s="789">
        <v>16.52879552</v>
      </c>
      <c r="G1148" s="406">
        <f t="shared" si="5"/>
        <v>44.31</v>
      </c>
      <c r="H1148" s="361"/>
      <c r="I1148" s="361"/>
      <c r="J1148" s="361"/>
      <c r="K1148" s="361"/>
      <c r="L1148" s="361"/>
      <c r="M1148" s="362"/>
    </row>
    <row r="1149" spans="1:13" s="363" customFormat="1" ht="16.5" customHeight="1">
      <c r="A1149" s="471" t="s">
        <v>346</v>
      </c>
      <c r="B1149" s="456" t="s">
        <v>443</v>
      </c>
      <c r="C1149" s="457" t="s">
        <v>344</v>
      </c>
      <c r="D1149" s="457" t="s">
        <v>345</v>
      </c>
      <c r="E1149" s="404">
        <v>16.908</v>
      </c>
      <c r="F1149" s="789">
        <v>12.35346304</v>
      </c>
      <c r="G1149" s="406">
        <f t="shared" si="5"/>
        <v>208.87</v>
      </c>
      <c r="H1149" s="361"/>
      <c r="I1149" s="361"/>
      <c r="J1149" s="361"/>
      <c r="K1149" s="361"/>
      <c r="L1149" s="361"/>
      <c r="M1149" s="362"/>
    </row>
    <row r="1150" spans="1:13" s="371" customFormat="1" ht="15">
      <c r="A1150" s="471" t="s">
        <v>947</v>
      </c>
      <c r="B1150" s="456" t="s">
        <v>754</v>
      </c>
      <c r="C1150" s="457" t="s">
        <v>334</v>
      </c>
      <c r="D1150" s="457" t="s">
        <v>390</v>
      </c>
      <c r="E1150" s="404">
        <v>38.7</v>
      </c>
      <c r="F1150" s="789">
        <v>0.30193519999999996</v>
      </c>
      <c r="G1150" s="406">
        <f t="shared" si="5"/>
        <v>11.68</v>
      </c>
      <c r="H1150" s="373"/>
      <c r="I1150" s="373"/>
      <c r="J1150" s="373"/>
      <c r="K1150" s="373"/>
      <c r="L1150" s="373"/>
      <c r="M1150" s="374"/>
    </row>
    <row r="1151" spans="1:13" s="371" customFormat="1" ht="15">
      <c r="A1151" s="558" t="s">
        <v>591</v>
      </c>
      <c r="B1151" s="456" t="s">
        <v>586</v>
      </c>
      <c r="C1151" s="457" t="s">
        <v>334</v>
      </c>
      <c r="D1151" s="457" t="s">
        <v>335</v>
      </c>
      <c r="E1151" s="404">
        <v>1</v>
      </c>
      <c r="F1151" s="789">
        <v>150.9676</v>
      </c>
      <c r="G1151" s="406">
        <f t="shared" si="5"/>
        <v>150.96</v>
      </c>
      <c r="H1151" s="373"/>
      <c r="I1151" s="373"/>
      <c r="J1151" s="373"/>
      <c r="K1151" s="373"/>
      <c r="L1151" s="373"/>
      <c r="M1151" s="374"/>
    </row>
    <row r="1152" spans="1:13" s="371" customFormat="1" ht="15">
      <c r="A1152" s="471" t="s">
        <v>592</v>
      </c>
      <c r="B1152" s="456" t="s">
        <v>590</v>
      </c>
      <c r="C1152" s="457" t="s">
        <v>334</v>
      </c>
      <c r="D1152" s="457" t="s">
        <v>335</v>
      </c>
      <c r="E1152" s="404">
        <v>1</v>
      </c>
      <c r="F1152" s="789">
        <v>163.045008</v>
      </c>
      <c r="G1152" s="406">
        <f t="shared" si="5"/>
        <v>163.04</v>
      </c>
      <c r="H1152" s="373"/>
      <c r="I1152" s="373"/>
      <c r="J1152" s="373"/>
      <c r="K1152" s="373"/>
      <c r="L1152" s="373"/>
      <c r="M1152" s="374"/>
    </row>
    <row r="1153" spans="1:13" s="371" customFormat="1" ht="15">
      <c r="A1153" s="471" t="s">
        <v>593</v>
      </c>
      <c r="B1153" s="456" t="s">
        <v>587</v>
      </c>
      <c r="C1153" s="457" t="s">
        <v>334</v>
      </c>
      <c r="D1153" s="457" t="s">
        <v>585</v>
      </c>
      <c r="E1153" s="404">
        <v>0.042</v>
      </c>
      <c r="F1153" s="789">
        <v>61.681048</v>
      </c>
      <c r="G1153" s="406">
        <f t="shared" si="5"/>
        <v>2.59</v>
      </c>
      <c r="H1153" s="373"/>
      <c r="I1153" s="373"/>
      <c r="J1153" s="373"/>
      <c r="K1153" s="373"/>
      <c r="L1153" s="373"/>
      <c r="M1153" s="374"/>
    </row>
    <row r="1154" spans="1:13" s="371" customFormat="1" ht="15">
      <c r="A1154" s="558" t="s">
        <v>594</v>
      </c>
      <c r="B1154" s="456" t="s">
        <v>588</v>
      </c>
      <c r="C1154" s="457" t="s">
        <v>334</v>
      </c>
      <c r="D1154" s="457" t="s">
        <v>335</v>
      </c>
      <c r="E1154" s="404">
        <v>116</v>
      </c>
      <c r="F1154" s="789">
        <v>0.50034976</v>
      </c>
      <c r="G1154" s="406">
        <f t="shared" si="5"/>
        <v>58.04</v>
      </c>
      <c r="H1154" s="373"/>
      <c r="I1154" s="373"/>
      <c r="J1154" s="373"/>
      <c r="K1154" s="373"/>
      <c r="L1154" s="373"/>
      <c r="M1154" s="374"/>
    </row>
    <row r="1155" spans="1:13" s="371" customFormat="1" ht="15">
      <c r="A1155" s="471" t="s">
        <v>560</v>
      </c>
      <c r="B1155" s="456" t="s">
        <v>559</v>
      </c>
      <c r="C1155" s="457" t="s">
        <v>334</v>
      </c>
      <c r="D1155" s="457" t="s">
        <v>379</v>
      </c>
      <c r="E1155" s="404">
        <v>2.6</v>
      </c>
      <c r="F1155" s="789">
        <v>0.30193519999999996</v>
      </c>
      <c r="G1155" s="406">
        <f t="shared" si="5"/>
        <v>0.78</v>
      </c>
      <c r="H1155" s="373"/>
      <c r="I1155" s="373"/>
      <c r="J1155" s="373"/>
      <c r="K1155" s="373"/>
      <c r="L1155" s="373"/>
      <c r="M1155" s="374"/>
    </row>
    <row r="1156" spans="1:13" s="371" customFormat="1" ht="15">
      <c r="A1156" s="558" t="s">
        <v>595</v>
      </c>
      <c r="B1156" s="456" t="s">
        <v>589</v>
      </c>
      <c r="C1156" s="457" t="s">
        <v>334</v>
      </c>
      <c r="D1156" s="457" t="s">
        <v>335</v>
      </c>
      <c r="E1156" s="404">
        <v>1</v>
      </c>
      <c r="F1156" s="789">
        <v>48.309632</v>
      </c>
      <c r="G1156" s="406">
        <f t="shared" si="5"/>
        <v>48.3</v>
      </c>
      <c r="H1156" s="373"/>
      <c r="I1156" s="373"/>
      <c r="J1156" s="373"/>
      <c r="K1156" s="373"/>
      <c r="L1156" s="373"/>
      <c r="M1156" s="374"/>
    </row>
    <row r="1157" spans="1:13" s="371" customFormat="1" ht="15">
      <c r="A1157" s="681" t="s">
        <v>617</v>
      </c>
      <c r="B1157" s="682"/>
      <c r="C1157" s="682"/>
      <c r="D1157" s="682"/>
      <c r="E1157" s="682"/>
      <c r="F1157" s="682"/>
      <c r="G1157" s="398">
        <f>TRUNC(SUM(G1146:G1149),2)</f>
        <v>464.49</v>
      </c>
      <c r="H1157" s="373"/>
      <c r="I1157" s="373"/>
      <c r="J1157" s="373"/>
      <c r="K1157" s="373"/>
      <c r="L1157" s="373"/>
      <c r="M1157" s="374"/>
    </row>
    <row r="1158" spans="1:13" s="371" customFormat="1" ht="15">
      <c r="A1158" s="681" t="s">
        <v>618</v>
      </c>
      <c r="B1158" s="682"/>
      <c r="C1158" s="682"/>
      <c r="D1158" s="682"/>
      <c r="E1158" s="682"/>
      <c r="F1158" s="682"/>
      <c r="G1158" s="398">
        <f>TRUNC(SUM(G1150:G1156),2)</f>
        <v>435.39</v>
      </c>
      <c r="H1158" s="373"/>
      <c r="I1158" s="373"/>
      <c r="J1158" s="373"/>
      <c r="K1158" s="373"/>
      <c r="L1158" s="373"/>
      <c r="M1158" s="374"/>
    </row>
    <row r="1159" spans="1:13" s="363" customFormat="1" ht="15">
      <c r="A1159" s="446" t="s">
        <v>683</v>
      </c>
      <c r="B1159" s="438"/>
      <c r="C1159" s="438"/>
      <c r="D1159" s="438"/>
      <c r="E1159" s="438"/>
      <c r="F1159" s="794" t="s">
        <v>621</v>
      </c>
      <c r="G1159" s="398">
        <f>TRUNC(SUM(G1157:G1158),2)</f>
        <v>899.88</v>
      </c>
      <c r="H1159" s="361"/>
      <c r="I1159" s="361"/>
      <c r="J1159" s="361"/>
      <c r="K1159" s="361"/>
      <c r="L1159" s="361"/>
      <c r="M1159" s="362"/>
    </row>
    <row r="1160" spans="1:13" s="363" customFormat="1" ht="15">
      <c r="A1160" s="439"/>
      <c r="B1160" s="439"/>
      <c r="C1160" s="439"/>
      <c r="D1160" s="439"/>
      <c r="E1160" s="439"/>
      <c r="F1160" s="803"/>
      <c r="G1160" s="439"/>
      <c r="H1160" s="361"/>
      <c r="I1160" s="361"/>
      <c r="J1160" s="361"/>
      <c r="K1160" s="361"/>
      <c r="L1160" s="361"/>
      <c r="M1160" s="362"/>
    </row>
    <row r="1161" spans="1:13" s="363" customFormat="1" ht="15">
      <c r="A1161" s="439"/>
      <c r="B1161" s="439"/>
      <c r="C1161" s="439"/>
      <c r="D1161" s="439"/>
      <c r="E1161" s="439"/>
      <c r="F1161" s="803"/>
      <c r="G1161" s="439"/>
      <c r="H1161" s="361"/>
      <c r="I1161" s="361"/>
      <c r="J1161" s="361"/>
      <c r="K1161" s="361"/>
      <c r="L1161" s="361"/>
      <c r="M1161" s="362"/>
    </row>
    <row r="1162" spans="1:13" s="363" customFormat="1" ht="25.5">
      <c r="A1162" s="392" t="s">
        <v>337</v>
      </c>
      <c r="B1162" s="393" t="s">
        <v>338</v>
      </c>
      <c r="C1162" s="394" t="s">
        <v>339</v>
      </c>
      <c r="D1162" s="394" t="s">
        <v>340</v>
      </c>
      <c r="E1162" s="395" t="s">
        <v>341</v>
      </c>
      <c r="F1162" s="792" t="s">
        <v>620</v>
      </c>
      <c r="G1162" s="396" t="s">
        <v>619</v>
      </c>
      <c r="H1162" s="361"/>
      <c r="I1162" s="361"/>
      <c r="J1162" s="361"/>
      <c r="K1162" s="361"/>
      <c r="L1162" s="361"/>
      <c r="M1162" s="362"/>
    </row>
    <row r="1163" spans="1:13" s="363" customFormat="1" ht="4.5" customHeight="1">
      <c r="A1163" s="371"/>
      <c r="B1163" s="371"/>
      <c r="C1163" s="477"/>
      <c r="D1163" s="477"/>
      <c r="E1163" s="478"/>
      <c r="F1163" s="793"/>
      <c r="G1163" s="479"/>
      <c r="H1163" s="361"/>
      <c r="I1163" s="361"/>
      <c r="J1163" s="361"/>
      <c r="K1163" s="361"/>
      <c r="L1163" s="361"/>
      <c r="M1163" s="362"/>
    </row>
    <row r="1164" spans="1:13" s="363" customFormat="1" ht="15">
      <c r="A1164" s="372" t="s">
        <v>215</v>
      </c>
      <c r="B1164" s="472" t="s">
        <v>161</v>
      </c>
      <c r="C1164" s="472"/>
      <c r="D1164" s="472"/>
      <c r="E1164" s="472"/>
      <c r="F1164" s="814"/>
      <c r="G1164" s="472"/>
      <c r="H1164" s="361"/>
      <c r="I1164" s="361"/>
      <c r="J1164" s="361"/>
      <c r="K1164" s="361"/>
      <c r="L1164" s="361"/>
      <c r="M1164" s="362"/>
    </row>
    <row r="1165" spans="1:13" s="363" customFormat="1" ht="51">
      <c r="A1165" s="410" t="s">
        <v>513</v>
      </c>
      <c r="B1165" s="472" t="s">
        <v>1308</v>
      </c>
      <c r="C1165" s="415" t="s">
        <v>344</v>
      </c>
      <c r="D1165" s="415" t="s">
        <v>3</v>
      </c>
      <c r="E1165" s="416"/>
      <c r="F1165" s="797"/>
      <c r="G1165" s="417"/>
      <c r="H1165" s="361"/>
      <c r="I1165" s="361"/>
      <c r="J1165" s="361"/>
      <c r="K1165" s="361"/>
      <c r="L1165" s="361"/>
      <c r="M1165" s="362"/>
    </row>
    <row r="1166" spans="1:13" s="363" customFormat="1" ht="15">
      <c r="A1166" s="456" t="s">
        <v>788</v>
      </c>
      <c r="B1166" s="456" t="s">
        <v>789</v>
      </c>
      <c r="C1166" s="457" t="s">
        <v>344</v>
      </c>
      <c r="D1166" s="457" t="s">
        <v>3</v>
      </c>
      <c r="E1166" s="404">
        <v>1</v>
      </c>
      <c r="F1166" s="789">
        <v>142.464242096</v>
      </c>
      <c r="G1166" s="406">
        <f aca="true" t="shared" si="6" ref="G1166:G1173">TRUNC(E1166*F1166,2)</f>
        <v>142.46</v>
      </c>
      <c r="H1166" s="361"/>
      <c r="I1166" s="361"/>
      <c r="J1166" s="361"/>
      <c r="K1166" s="361"/>
      <c r="L1166" s="361"/>
      <c r="M1166" s="362"/>
    </row>
    <row r="1167" spans="1:13" s="363" customFormat="1" ht="15">
      <c r="A1167" s="456" t="s">
        <v>790</v>
      </c>
      <c r="B1167" s="456" t="s">
        <v>791</v>
      </c>
      <c r="C1167" s="457" t="s">
        <v>344</v>
      </c>
      <c r="D1167" s="457" t="s">
        <v>3</v>
      </c>
      <c r="E1167" s="404">
        <v>1</v>
      </c>
      <c r="F1167" s="789">
        <v>1888.2941140799999</v>
      </c>
      <c r="G1167" s="406">
        <f t="shared" si="6"/>
        <v>1888.29</v>
      </c>
      <c r="H1167" s="361"/>
      <c r="I1167" s="361"/>
      <c r="J1167" s="361"/>
      <c r="K1167" s="361"/>
      <c r="L1167" s="361"/>
      <c r="M1167" s="362"/>
    </row>
    <row r="1168" spans="1:13" s="363" customFormat="1" ht="25.5">
      <c r="A1168" s="456" t="s">
        <v>792</v>
      </c>
      <c r="B1168" s="456" t="s">
        <v>793</v>
      </c>
      <c r="C1168" s="457" t="s">
        <v>344</v>
      </c>
      <c r="D1168" s="457" t="s">
        <v>3</v>
      </c>
      <c r="E1168" s="404">
        <v>1</v>
      </c>
      <c r="F1168" s="789">
        <v>81.06528784</v>
      </c>
      <c r="G1168" s="406">
        <f t="shared" si="6"/>
        <v>81.06</v>
      </c>
      <c r="H1168" s="361"/>
      <c r="I1168" s="361"/>
      <c r="J1168" s="361"/>
      <c r="K1168" s="361"/>
      <c r="L1168" s="361"/>
      <c r="M1168" s="362"/>
    </row>
    <row r="1169" spans="1:13" s="363" customFormat="1" ht="25.5">
      <c r="A1169" s="471" t="s">
        <v>794</v>
      </c>
      <c r="B1169" s="456" t="s">
        <v>795</v>
      </c>
      <c r="C1169" s="457" t="s">
        <v>344</v>
      </c>
      <c r="D1169" s="457" t="s">
        <v>3</v>
      </c>
      <c r="E1169" s="404">
        <v>1</v>
      </c>
      <c r="F1169" s="789">
        <v>230.29891711999997</v>
      </c>
      <c r="G1169" s="406">
        <f t="shared" si="6"/>
        <v>230.29</v>
      </c>
      <c r="H1169" s="361"/>
      <c r="I1169" s="361"/>
      <c r="J1169" s="361"/>
      <c r="K1169" s="361"/>
      <c r="L1169" s="361"/>
      <c r="M1169" s="362"/>
    </row>
    <row r="1170" spans="1:13" s="363" customFormat="1" ht="51">
      <c r="A1170" s="558" t="s">
        <v>273</v>
      </c>
      <c r="B1170" s="456" t="s">
        <v>796</v>
      </c>
      <c r="C1170" s="457" t="s">
        <v>344</v>
      </c>
      <c r="D1170" s="457" t="s">
        <v>3</v>
      </c>
      <c r="E1170" s="404">
        <v>1</v>
      </c>
      <c r="F1170" s="789">
        <v>163.75239904</v>
      </c>
      <c r="G1170" s="406">
        <f t="shared" si="6"/>
        <v>163.75</v>
      </c>
      <c r="H1170" s="361"/>
      <c r="I1170" s="361"/>
      <c r="J1170" s="361"/>
      <c r="K1170" s="361"/>
      <c r="L1170" s="361"/>
      <c r="M1170" s="362"/>
    </row>
    <row r="1171" spans="1:13" s="363" customFormat="1" ht="51">
      <c r="A1171" s="471" t="s">
        <v>797</v>
      </c>
      <c r="B1171" s="456" t="s">
        <v>798</v>
      </c>
      <c r="C1171" s="457" t="s">
        <v>344</v>
      </c>
      <c r="D1171" s="457" t="s">
        <v>3</v>
      </c>
      <c r="E1171" s="404">
        <v>1</v>
      </c>
      <c r="F1171" s="789">
        <v>194.07531984</v>
      </c>
      <c r="G1171" s="406">
        <f t="shared" si="6"/>
        <v>194.07</v>
      </c>
      <c r="H1171" s="361"/>
      <c r="I1171" s="361"/>
      <c r="J1171" s="361"/>
      <c r="K1171" s="361"/>
      <c r="L1171" s="361"/>
      <c r="M1171" s="362"/>
    </row>
    <row r="1172" spans="1:13" s="363" customFormat="1" ht="25.5">
      <c r="A1172" s="471" t="s">
        <v>799</v>
      </c>
      <c r="B1172" s="456" t="s">
        <v>800</v>
      </c>
      <c r="C1172" s="457" t="s">
        <v>344</v>
      </c>
      <c r="D1172" s="457" t="s">
        <v>3</v>
      </c>
      <c r="E1172" s="404">
        <v>2</v>
      </c>
      <c r="F1172" s="789">
        <v>210.77664976</v>
      </c>
      <c r="G1172" s="406">
        <f t="shared" si="6"/>
        <v>421.55</v>
      </c>
      <c r="H1172" s="361"/>
      <c r="I1172" s="361"/>
      <c r="J1172" s="361"/>
      <c r="K1172" s="361"/>
      <c r="L1172" s="361"/>
      <c r="M1172" s="362"/>
    </row>
    <row r="1173" spans="1:13" s="363" customFormat="1" ht="38.25">
      <c r="A1173" s="558" t="s">
        <v>1144</v>
      </c>
      <c r="B1173" s="456" t="s">
        <v>801</v>
      </c>
      <c r="C1173" s="457" t="s">
        <v>334</v>
      </c>
      <c r="D1173" s="457" t="s">
        <v>3</v>
      </c>
      <c r="E1173" s="404">
        <v>2</v>
      </c>
      <c r="F1173" s="789">
        <v>1796.7559881600002</v>
      </c>
      <c r="G1173" s="406">
        <f t="shared" si="6"/>
        <v>3593.51</v>
      </c>
      <c r="H1173" s="361"/>
      <c r="I1173" s="361"/>
      <c r="J1173" s="361"/>
      <c r="K1173" s="361"/>
      <c r="L1173" s="361"/>
      <c r="M1173" s="362"/>
    </row>
    <row r="1174" spans="1:13" s="363" customFormat="1" ht="15">
      <c r="A1174" s="681" t="s">
        <v>617</v>
      </c>
      <c r="B1174" s="682"/>
      <c r="C1174" s="682"/>
      <c r="D1174" s="682"/>
      <c r="E1174" s="682"/>
      <c r="F1174" s="682"/>
      <c r="G1174" s="398">
        <v>0</v>
      </c>
      <c r="H1174" s="361"/>
      <c r="I1174" s="361"/>
      <c r="J1174" s="361"/>
      <c r="K1174" s="361"/>
      <c r="L1174" s="361"/>
      <c r="M1174" s="362"/>
    </row>
    <row r="1175" spans="1:13" s="363" customFormat="1" ht="15">
      <c r="A1175" s="681" t="s">
        <v>618</v>
      </c>
      <c r="B1175" s="682"/>
      <c r="C1175" s="682"/>
      <c r="D1175" s="682"/>
      <c r="E1175" s="682"/>
      <c r="F1175" s="682"/>
      <c r="G1175" s="398">
        <f>TRUNC(SUM(G1166:G1173),2)</f>
        <v>6714.98</v>
      </c>
      <c r="H1175" s="361"/>
      <c r="I1175" s="361"/>
      <c r="J1175" s="361"/>
      <c r="K1175" s="361"/>
      <c r="L1175" s="361"/>
      <c r="M1175" s="362"/>
    </row>
    <row r="1176" spans="1:13" s="363" customFormat="1" ht="15">
      <c r="A1176" s="446" t="s">
        <v>950</v>
      </c>
      <c r="B1176" s="438"/>
      <c r="C1176" s="438"/>
      <c r="D1176" s="438"/>
      <c r="E1176" s="438"/>
      <c r="F1176" s="794" t="s">
        <v>621</v>
      </c>
      <c r="G1176" s="398">
        <f>TRUNC(SUM(G1174:G1175),2)</f>
        <v>6714.98</v>
      </c>
      <c r="H1176" s="361"/>
      <c r="I1176" s="361"/>
      <c r="J1176" s="361"/>
      <c r="K1176" s="361"/>
      <c r="L1176" s="361"/>
      <c r="M1176" s="362"/>
    </row>
    <row r="1177" spans="1:13" s="363" customFormat="1" ht="15">
      <c r="A1177" s="439"/>
      <c r="B1177" s="439"/>
      <c r="C1177" s="439"/>
      <c r="D1177" s="439"/>
      <c r="E1177" s="439"/>
      <c r="F1177" s="803"/>
      <c r="G1177" s="439"/>
      <c r="H1177" s="361"/>
      <c r="I1177" s="361"/>
      <c r="J1177" s="361"/>
      <c r="K1177" s="361"/>
      <c r="L1177" s="361"/>
      <c r="M1177" s="362"/>
    </row>
    <row r="1178" spans="1:13" s="363" customFormat="1" ht="15">
      <c r="A1178" s="439"/>
      <c r="B1178" s="439"/>
      <c r="C1178" s="439"/>
      <c r="D1178" s="439"/>
      <c r="E1178" s="439"/>
      <c r="F1178" s="803"/>
      <c r="G1178" s="439"/>
      <c r="H1178" s="361"/>
      <c r="I1178" s="361"/>
      <c r="J1178" s="361"/>
      <c r="K1178" s="361"/>
      <c r="L1178" s="361"/>
      <c r="M1178" s="362"/>
    </row>
    <row r="1179" spans="1:13" s="363" customFormat="1" ht="25.5">
      <c r="A1179" s="392" t="s">
        <v>337</v>
      </c>
      <c r="B1179" s="393" t="s">
        <v>338</v>
      </c>
      <c r="C1179" s="394" t="s">
        <v>339</v>
      </c>
      <c r="D1179" s="394" t="s">
        <v>340</v>
      </c>
      <c r="E1179" s="395" t="s">
        <v>341</v>
      </c>
      <c r="F1179" s="792" t="s">
        <v>620</v>
      </c>
      <c r="G1179" s="396" t="s">
        <v>619</v>
      </c>
      <c r="H1179" s="361"/>
      <c r="I1179" s="361"/>
      <c r="J1179" s="361"/>
      <c r="K1179" s="361"/>
      <c r="L1179" s="361"/>
      <c r="M1179" s="362"/>
    </row>
    <row r="1180" spans="1:13" s="363" customFormat="1" ht="15">
      <c r="A1180" s="371"/>
      <c r="B1180" s="371"/>
      <c r="C1180" s="477"/>
      <c r="D1180" s="477"/>
      <c r="E1180" s="478"/>
      <c r="F1180" s="793"/>
      <c r="G1180" s="479"/>
      <c r="H1180" s="361"/>
      <c r="I1180" s="361"/>
      <c r="J1180" s="361"/>
      <c r="K1180" s="361"/>
      <c r="L1180" s="361"/>
      <c r="M1180" s="362"/>
    </row>
    <row r="1181" spans="1:13" s="363" customFormat="1" ht="15">
      <c r="A1181" s="372" t="s">
        <v>215</v>
      </c>
      <c r="B1181" s="472" t="s">
        <v>161</v>
      </c>
      <c r="C1181" s="472"/>
      <c r="D1181" s="472"/>
      <c r="E1181" s="472"/>
      <c r="F1181" s="814"/>
      <c r="G1181" s="472"/>
      <c r="H1181" s="361"/>
      <c r="I1181" s="361"/>
      <c r="J1181" s="361"/>
      <c r="K1181" s="361"/>
      <c r="L1181" s="361"/>
      <c r="M1181" s="362"/>
    </row>
    <row r="1182" spans="1:13" s="363" customFormat="1" ht="51">
      <c r="A1182" s="410" t="s">
        <v>1306</v>
      </c>
      <c r="B1182" s="472" t="s">
        <v>1307</v>
      </c>
      <c r="C1182" s="415" t="s">
        <v>344</v>
      </c>
      <c r="D1182" s="415" t="s">
        <v>3</v>
      </c>
      <c r="E1182" s="416"/>
      <c r="F1182" s="797"/>
      <c r="G1182" s="417"/>
      <c r="H1182" s="361"/>
      <c r="I1182" s="361"/>
      <c r="J1182" s="361"/>
      <c r="K1182" s="361"/>
      <c r="L1182" s="361"/>
      <c r="M1182" s="362"/>
    </row>
    <row r="1183" spans="1:13" s="363" customFormat="1" ht="25.5">
      <c r="A1183" s="471" t="s">
        <v>451</v>
      </c>
      <c r="B1183" s="456" t="s">
        <v>450</v>
      </c>
      <c r="C1183" s="457" t="s">
        <v>344</v>
      </c>
      <c r="D1183" s="457" t="s">
        <v>345</v>
      </c>
      <c r="E1183" s="404">
        <v>1.5</v>
      </c>
      <c r="F1183" s="789">
        <v>13.05222736</v>
      </c>
      <c r="G1183" s="406">
        <f>TRUNC(E1183*F1183,2)</f>
        <v>19.57</v>
      </c>
      <c r="H1183" s="361"/>
      <c r="I1183" s="361"/>
      <c r="J1183" s="361"/>
      <c r="K1183" s="361"/>
      <c r="L1183" s="361"/>
      <c r="M1183" s="362"/>
    </row>
    <row r="1184" spans="1:13" s="363" customFormat="1" ht="25.5">
      <c r="A1184" s="471" t="s">
        <v>449</v>
      </c>
      <c r="B1184" s="456" t="s">
        <v>448</v>
      </c>
      <c r="C1184" s="457" t="s">
        <v>344</v>
      </c>
      <c r="D1184" s="457" t="s">
        <v>345</v>
      </c>
      <c r="E1184" s="404">
        <v>1.5</v>
      </c>
      <c r="F1184" s="789">
        <v>16.52879552</v>
      </c>
      <c r="G1184" s="406">
        <f>TRUNC(E1184*F1184,2)</f>
        <v>24.79</v>
      </c>
      <c r="H1184" s="361"/>
      <c r="I1184" s="361"/>
      <c r="J1184" s="361"/>
      <c r="K1184" s="361"/>
      <c r="L1184" s="361"/>
      <c r="M1184" s="362"/>
    </row>
    <row r="1185" spans="1:13" s="363" customFormat="1" ht="15">
      <c r="A1185" s="681" t="s">
        <v>617</v>
      </c>
      <c r="B1185" s="682"/>
      <c r="C1185" s="682"/>
      <c r="D1185" s="682"/>
      <c r="E1185" s="682"/>
      <c r="F1185" s="682"/>
      <c r="G1185" s="398">
        <f>TRUNC(SUM(G1183:G1184),2)</f>
        <v>44.36</v>
      </c>
      <c r="H1185" s="361"/>
      <c r="I1185" s="361"/>
      <c r="J1185" s="361"/>
      <c r="K1185" s="361"/>
      <c r="L1185" s="361"/>
      <c r="M1185" s="362"/>
    </row>
    <row r="1186" spans="1:13" s="363" customFormat="1" ht="15">
      <c r="A1186" s="681" t="s">
        <v>618</v>
      </c>
      <c r="B1186" s="682"/>
      <c r="C1186" s="682"/>
      <c r="D1186" s="682"/>
      <c r="E1186" s="682"/>
      <c r="F1186" s="682"/>
      <c r="G1186" s="398">
        <v>0</v>
      </c>
      <c r="H1186" s="361"/>
      <c r="I1186" s="361"/>
      <c r="J1186" s="361"/>
      <c r="K1186" s="361"/>
      <c r="L1186" s="361"/>
      <c r="M1186" s="362"/>
    </row>
    <row r="1187" spans="1:13" s="363" customFormat="1" ht="15">
      <c r="A1187" s="446" t="s">
        <v>950</v>
      </c>
      <c r="B1187" s="438"/>
      <c r="C1187" s="438"/>
      <c r="D1187" s="438"/>
      <c r="E1187" s="438"/>
      <c r="F1187" s="794" t="s">
        <v>621</v>
      </c>
      <c r="G1187" s="398">
        <f>TRUNC(SUM(G1185:G1186),2)</f>
        <v>44.36</v>
      </c>
      <c r="H1187" s="361"/>
      <c r="I1187" s="361"/>
      <c r="J1187" s="361"/>
      <c r="K1187" s="361"/>
      <c r="L1187" s="361"/>
      <c r="M1187" s="362"/>
    </row>
    <row r="1188" spans="1:13" s="363" customFormat="1" ht="15">
      <c r="A1188" s="439"/>
      <c r="B1188" s="439"/>
      <c r="C1188" s="439"/>
      <c r="D1188" s="439"/>
      <c r="E1188" s="439"/>
      <c r="F1188" s="803"/>
      <c r="G1188" s="439"/>
      <c r="H1188" s="361"/>
      <c r="I1188" s="361"/>
      <c r="J1188" s="361"/>
      <c r="K1188" s="361"/>
      <c r="L1188" s="361"/>
      <c r="M1188" s="362"/>
    </row>
    <row r="1189" spans="1:13" s="363" customFormat="1" ht="15">
      <c r="A1189" s="439"/>
      <c r="B1189" s="439"/>
      <c r="C1189" s="439"/>
      <c r="D1189" s="439"/>
      <c r="E1189" s="439"/>
      <c r="F1189" s="803"/>
      <c r="G1189" s="439"/>
      <c r="H1189" s="361"/>
      <c r="I1189" s="361"/>
      <c r="J1189" s="361"/>
      <c r="K1189" s="361"/>
      <c r="L1189" s="361"/>
      <c r="M1189" s="362"/>
    </row>
    <row r="1190" spans="1:13" s="363" customFormat="1" ht="25.5">
      <c r="A1190" s="392" t="s">
        <v>337</v>
      </c>
      <c r="B1190" s="393" t="s">
        <v>338</v>
      </c>
      <c r="C1190" s="394" t="s">
        <v>339</v>
      </c>
      <c r="D1190" s="394" t="s">
        <v>340</v>
      </c>
      <c r="E1190" s="395" t="s">
        <v>341</v>
      </c>
      <c r="F1190" s="792" t="s">
        <v>620</v>
      </c>
      <c r="G1190" s="396" t="s">
        <v>619</v>
      </c>
      <c r="H1190" s="361"/>
      <c r="I1190" s="361"/>
      <c r="J1190" s="361"/>
      <c r="K1190" s="361"/>
      <c r="L1190" s="361"/>
      <c r="M1190" s="362"/>
    </row>
    <row r="1191" spans="1:13" s="363" customFormat="1" ht="4.5" customHeight="1">
      <c r="A1191" s="371"/>
      <c r="B1191" s="371"/>
      <c r="C1191" s="477"/>
      <c r="D1191" s="477"/>
      <c r="E1191" s="478"/>
      <c r="F1191" s="793"/>
      <c r="G1191" s="479"/>
      <c r="H1191" s="361"/>
      <c r="I1191" s="361"/>
      <c r="J1191" s="361"/>
      <c r="K1191" s="361"/>
      <c r="L1191" s="361"/>
      <c r="M1191" s="362"/>
    </row>
    <row r="1192" spans="1:13" s="363" customFormat="1" ht="15">
      <c r="A1192" s="372" t="s">
        <v>649</v>
      </c>
      <c r="B1192" s="726" t="s">
        <v>650</v>
      </c>
      <c r="C1192" s="688"/>
      <c r="D1192" s="688"/>
      <c r="E1192" s="688"/>
      <c r="F1192" s="688"/>
      <c r="G1192" s="688"/>
      <c r="H1192" s="361"/>
      <c r="I1192" s="361"/>
      <c r="J1192" s="361"/>
      <c r="K1192" s="361"/>
      <c r="L1192" s="361"/>
      <c r="M1192" s="362"/>
    </row>
    <row r="1193" spans="1:13" s="363" customFormat="1" ht="15">
      <c r="A1193" s="372" t="s">
        <v>654</v>
      </c>
      <c r="B1193" s="484" t="s">
        <v>653</v>
      </c>
      <c r="C1193" s="485"/>
      <c r="D1193" s="485"/>
      <c r="E1193" s="486"/>
      <c r="F1193" s="809"/>
      <c r="G1193" s="487"/>
      <c r="H1193" s="361"/>
      <c r="I1193" s="361"/>
      <c r="J1193" s="361"/>
      <c r="K1193" s="361"/>
      <c r="L1193" s="361"/>
      <c r="M1193" s="362"/>
    </row>
    <row r="1194" spans="1:13" s="363" customFormat="1" ht="15">
      <c r="A1194" s="306" t="s">
        <v>346</v>
      </c>
      <c r="B1194" s="306" t="s">
        <v>443</v>
      </c>
      <c r="C1194" s="355" t="s">
        <v>344</v>
      </c>
      <c r="D1194" s="306" t="s">
        <v>345</v>
      </c>
      <c r="E1194" s="483">
        <v>0.1</v>
      </c>
      <c r="F1194" s="789">
        <v>12.35346304</v>
      </c>
      <c r="G1194" s="406">
        <f>TRUNC(E1194*F1194,2)</f>
        <v>1.23</v>
      </c>
      <c r="H1194" s="361"/>
      <c r="I1194" s="361"/>
      <c r="J1194" s="361"/>
      <c r="K1194" s="361"/>
      <c r="L1194" s="361"/>
      <c r="M1194" s="362"/>
    </row>
    <row r="1195" spans="1:13" s="363" customFormat="1" ht="15">
      <c r="A1195" s="306" t="s">
        <v>687</v>
      </c>
      <c r="B1195" t="s">
        <v>688</v>
      </c>
      <c r="C1195" s="355" t="s">
        <v>349</v>
      </c>
      <c r="D1195" s="306" t="s">
        <v>335</v>
      </c>
      <c r="E1195" s="483">
        <v>1</v>
      </c>
      <c r="F1195" s="789">
        <v>31.504781440000002</v>
      </c>
      <c r="G1195" s="406">
        <f>TRUNC(E1195*F1195,2)</f>
        <v>31.5</v>
      </c>
      <c r="H1195" s="361"/>
      <c r="I1195" s="361"/>
      <c r="J1195" s="361"/>
      <c r="K1195" s="361"/>
      <c r="L1195" s="361"/>
      <c r="M1195" s="362"/>
    </row>
    <row r="1196" spans="1:13" s="363" customFormat="1" ht="15">
      <c r="A1196" s="689" t="s">
        <v>617</v>
      </c>
      <c r="B1196" s="690"/>
      <c r="C1196" s="690"/>
      <c r="D1196" s="690"/>
      <c r="E1196" s="690"/>
      <c r="F1196" s="691"/>
      <c r="G1196" s="398">
        <f>SUM(G1194)</f>
        <v>1.23</v>
      </c>
      <c r="H1196" s="361"/>
      <c r="I1196" s="361"/>
      <c r="J1196" s="361"/>
      <c r="K1196" s="361"/>
      <c r="L1196" s="361"/>
      <c r="M1196" s="362"/>
    </row>
    <row r="1197" spans="1:13" s="363" customFormat="1" ht="15">
      <c r="A1197" s="689" t="s">
        <v>618</v>
      </c>
      <c r="B1197" s="690"/>
      <c r="C1197" s="690"/>
      <c r="D1197" s="690"/>
      <c r="E1197" s="690"/>
      <c r="F1197" s="691"/>
      <c r="G1197" s="398">
        <f>G1195</f>
        <v>31.5</v>
      </c>
      <c r="H1197" s="361"/>
      <c r="I1197" s="361"/>
      <c r="J1197" s="361"/>
      <c r="K1197" s="361"/>
      <c r="L1197" s="361"/>
      <c r="M1197" s="362"/>
    </row>
    <row r="1198" spans="1:13" s="363" customFormat="1" ht="15">
      <c r="A1198" s="446" t="s">
        <v>686</v>
      </c>
      <c r="B1198" s="438"/>
      <c r="C1198" s="438"/>
      <c r="D1198" s="438"/>
      <c r="E1198" s="438"/>
      <c r="F1198" s="794" t="s">
        <v>621</v>
      </c>
      <c r="G1198" s="398">
        <f>TRUNC(SUM(G1196:G1197),2)</f>
        <v>32.73</v>
      </c>
      <c r="H1198" s="361"/>
      <c r="I1198" s="361"/>
      <c r="J1198" s="361"/>
      <c r="K1198" s="361"/>
      <c r="L1198" s="361"/>
      <c r="M1198" s="362"/>
    </row>
    <row r="1199" spans="1:13" s="363" customFormat="1" ht="15">
      <c r="A1199" s="439"/>
      <c r="B1199" s="439"/>
      <c r="C1199" s="439"/>
      <c r="D1199" s="439"/>
      <c r="E1199" s="439"/>
      <c r="F1199" s="803"/>
      <c r="G1199" s="439"/>
      <c r="H1199" s="361"/>
      <c r="I1199" s="361"/>
      <c r="J1199" s="361"/>
      <c r="K1199" s="361"/>
      <c r="L1199" s="361"/>
      <c r="M1199" s="362"/>
    </row>
    <row r="1200" spans="1:13" s="363" customFormat="1" ht="15">
      <c r="A1200" s="439"/>
      <c r="B1200" s="439"/>
      <c r="C1200" s="439"/>
      <c r="D1200" s="439"/>
      <c r="E1200" s="439"/>
      <c r="F1200" s="803"/>
      <c r="G1200" s="439"/>
      <c r="H1200" s="361"/>
      <c r="I1200" s="361"/>
      <c r="J1200" s="361"/>
      <c r="K1200" s="361"/>
      <c r="L1200" s="361"/>
      <c r="M1200" s="362"/>
    </row>
    <row r="1201" spans="1:13" s="363" customFormat="1" ht="25.5">
      <c r="A1201" s="568" t="s">
        <v>337</v>
      </c>
      <c r="B1201" s="569" t="s">
        <v>338</v>
      </c>
      <c r="C1201" s="570" t="s">
        <v>339</v>
      </c>
      <c r="D1201" s="570" t="s">
        <v>340</v>
      </c>
      <c r="E1201" s="571" t="s">
        <v>341</v>
      </c>
      <c r="F1201" s="812" t="s">
        <v>620</v>
      </c>
      <c r="G1201" s="572" t="s">
        <v>619</v>
      </c>
      <c r="H1201" s="361"/>
      <c r="I1201" s="361"/>
      <c r="J1201" s="361"/>
      <c r="K1201" s="361"/>
      <c r="L1201" s="361"/>
      <c r="M1201" s="362"/>
    </row>
    <row r="1202" spans="1:13" s="363" customFormat="1" ht="4.5" customHeight="1">
      <c r="A1202" s="371"/>
      <c r="B1202" s="371"/>
      <c r="C1202" s="477"/>
      <c r="D1202" s="477"/>
      <c r="E1202" s="478"/>
      <c r="F1202" s="793"/>
      <c r="G1202" s="479"/>
      <c r="H1202" s="361"/>
      <c r="I1202" s="361"/>
      <c r="J1202" s="361"/>
      <c r="K1202" s="361"/>
      <c r="L1202" s="361"/>
      <c r="M1202" s="362"/>
    </row>
    <row r="1203" spans="1:13" s="363" customFormat="1" ht="15">
      <c r="A1203" s="372" t="s">
        <v>649</v>
      </c>
      <c r="B1203" s="726" t="s">
        <v>650</v>
      </c>
      <c r="C1203" s="688"/>
      <c r="D1203" s="688"/>
      <c r="E1203" s="688"/>
      <c r="F1203" s="688"/>
      <c r="G1203" s="688"/>
      <c r="H1203" s="361"/>
      <c r="I1203" s="361"/>
      <c r="J1203" s="361"/>
      <c r="K1203" s="361"/>
      <c r="L1203" s="361"/>
      <c r="M1203" s="362"/>
    </row>
    <row r="1204" spans="1:13" s="363" customFormat="1" ht="15">
      <c r="A1204" s="372" t="s">
        <v>1099</v>
      </c>
      <c r="B1204" s="484" t="s">
        <v>1103</v>
      </c>
      <c r="C1204" s="485"/>
      <c r="D1204" s="485"/>
      <c r="E1204" s="486"/>
      <c r="F1204" s="809"/>
      <c r="G1204" s="487"/>
      <c r="H1204" s="361"/>
      <c r="I1204" s="361"/>
      <c r="J1204" s="361"/>
      <c r="K1204" s="361"/>
      <c r="L1204" s="361"/>
      <c r="M1204" s="362"/>
    </row>
    <row r="1205" spans="1:13" s="363" customFormat="1" ht="15">
      <c r="A1205" s="306" t="s">
        <v>346</v>
      </c>
      <c r="B1205" s="306" t="s">
        <v>443</v>
      </c>
      <c r="C1205" s="355" t="s">
        <v>344</v>
      </c>
      <c r="D1205" s="306" t="s">
        <v>345</v>
      </c>
      <c r="E1205" s="483">
        <v>0.1</v>
      </c>
      <c r="F1205" s="789">
        <v>12.35346304</v>
      </c>
      <c r="G1205" s="406">
        <f>TRUNC(E1205*F1205,2)</f>
        <v>1.23</v>
      </c>
      <c r="H1205" s="361"/>
      <c r="I1205" s="361"/>
      <c r="J1205" s="361"/>
      <c r="K1205" s="361"/>
      <c r="L1205" s="361"/>
      <c r="M1205" s="362"/>
    </row>
    <row r="1206" spans="1:13" s="363" customFormat="1" ht="15">
      <c r="A1206" s="306" t="s">
        <v>1104</v>
      </c>
      <c r="B1206" s="524" t="s">
        <v>1103</v>
      </c>
      <c r="C1206" s="355" t="s">
        <v>349</v>
      </c>
      <c r="D1206" s="306" t="s">
        <v>335</v>
      </c>
      <c r="E1206" s="483">
        <v>1</v>
      </c>
      <c r="F1206" s="789">
        <v>4.38237376</v>
      </c>
      <c r="G1206" s="406">
        <f>TRUNC(E1206*F1206,2)</f>
        <v>4.38</v>
      </c>
      <c r="H1206" s="361"/>
      <c r="I1206" s="361"/>
      <c r="J1206" s="361"/>
      <c r="K1206" s="361"/>
      <c r="L1206" s="361"/>
      <c r="M1206" s="362"/>
    </row>
    <row r="1207" spans="1:13" s="363" customFormat="1" ht="15">
      <c r="A1207" s="689" t="s">
        <v>617</v>
      </c>
      <c r="B1207" s="690"/>
      <c r="C1207" s="690"/>
      <c r="D1207" s="690"/>
      <c r="E1207" s="690"/>
      <c r="F1207" s="691"/>
      <c r="G1207" s="398">
        <f>SUM(G1205)</f>
        <v>1.23</v>
      </c>
      <c r="H1207" s="361"/>
      <c r="I1207" s="361"/>
      <c r="J1207" s="361"/>
      <c r="K1207" s="361"/>
      <c r="L1207" s="361"/>
      <c r="M1207" s="362"/>
    </row>
    <row r="1208" spans="1:13" s="363" customFormat="1" ht="15">
      <c r="A1208" s="689" t="s">
        <v>618</v>
      </c>
      <c r="B1208" s="690"/>
      <c r="C1208" s="690"/>
      <c r="D1208" s="690"/>
      <c r="E1208" s="690"/>
      <c r="F1208" s="691"/>
      <c r="G1208" s="398">
        <f>G1206</f>
        <v>4.38</v>
      </c>
      <c r="H1208" s="361"/>
      <c r="I1208" s="361"/>
      <c r="J1208" s="361"/>
      <c r="K1208" s="361"/>
      <c r="L1208" s="361"/>
      <c r="M1208" s="362"/>
    </row>
    <row r="1209" spans="1:13" s="363" customFormat="1" ht="15">
      <c r="A1209" s="446" t="s">
        <v>686</v>
      </c>
      <c r="B1209" s="438"/>
      <c r="C1209" s="438"/>
      <c r="D1209" s="438"/>
      <c r="E1209" s="438"/>
      <c r="F1209" s="794" t="s">
        <v>621</v>
      </c>
      <c r="G1209" s="398">
        <f>TRUNC(SUM(G1207:G1208),2)</f>
        <v>5.61</v>
      </c>
      <c r="H1209" s="361"/>
      <c r="I1209" s="361"/>
      <c r="J1209" s="361"/>
      <c r="K1209" s="361"/>
      <c r="L1209" s="361"/>
      <c r="M1209" s="362"/>
    </row>
    <row r="1210" spans="1:13" s="363" customFormat="1" ht="15">
      <c r="A1210" s="439"/>
      <c r="B1210" s="439"/>
      <c r="C1210" s="439"/>
      <c r="D1210" s="439"/>
      <c r="E1210" s="439"/>
      <c r="F1210" s="803"/>
      <c r="G1210" s="439"/>
      <c r="H1210" s="361"/>
      <c r="I1210" s="361"/>
      <c r="J1210" s="361"/>
      <c r="K1210" s="361"/>
      <c r="L1210" s="361"/>
      <c r="M1210" s="362"/>
    </row>
    <row r="1211" spans="1:13" s="363" customFormat="1" ht="15">
      <c r="A1211" s="439"/>
      <c r="B1211" s="439"/>
      <c r="C1211" s="439"/>
      <c r="D1211" s="439"/>
      <c r="E1211" s="439"/>
      <c r="F1211" s="803"/>
      <c r="G1211" s="439"/>
      <c r="H1211" s="361"/>
      <c r="I1211" s="361"/>
      <c r="J1211" s="361"/>
      <c r="K1211" s="361"/>
      <c r="L1211" s="361"/>
      <c r="M1211" s="362"/>
    </row>
    <row r="1212" spans="1:13" s="363" customFormat="1" ht="25.5">
      <c r="A1212" s="392" t="s">
        <v>337</v>
      </c>
      <c r="B1212" s="393" t="s">
        <v>338</v>
      </c>
      <c r="C1212" s="394" t="s">
        <v>339</v>
      </c>
      <c r="D1212" s="394" t="s">
        <v>340</v>
      </c>
      <c r="E1212" s="395" t="s">
        <v>341</v>
      </c>
      <c r="F1212" s="792" t="s">
        <v>620</v>
      </c>
      <c r="G1212" s="396" t="s">
        <v>619</v>
      </c>
      <c r="H1212" s="361"/>
      <c r="I1212" s="361"/>
      <c r="J1212" s="361"/>
      <c r="K1212" s="361"/>
      <c r="L1212" s="361"/>
      <c r="M1212" s="362"/>
    </row>
    <row r="1213" spans="1:13" s="363" customFormat="1" ht="4.5" customHeight="1">
      <c r="A1213" s="371"/>
      <c r="B1213" s="371"/>
      <c r="C1213" s="477"/>
      <c r="D1213" s="477"/>
      <c r="E1213" s="478"/>
      <c r="F1213" s="793"/>
      <c r="G1213" s="479"/>
      <c r="H1213" s="361"/>
      <c r="I1213" s="361"/>
      <c r="J1213" s="361"/>
      <c r="K1213" s="361"/>
      <c r="L1213" s="361"/>
      <c r="M1213" s="362"/>
    </row>
    <row r="1214" spans="1:13" s="363" customFormat="1" ht="15">
      <c r="A1214" s="498" t="s">
        <v>1173</v>
      </c>
      <c r="B1214" s="695" t="s">
        <v>742</v>
      </c>
      <c r="C1214" s="696"/>
      <c r="D1214" s="696"/>
      <c r="E1214" s="696"/>
      <c r="F1214" s="696"/>
      <c r="G1214" s="697"/>
      <c r="H1214" s="361"/>
      <c r="I1214" s="361"/>
      <c r="J1214" s="361"/>
      <c r="K1214" s="361"/>
      <c r="L1214" s="361"/>
      <c r="M1214" s="362"/>
    </row>
    <row r="1215" spans="1:13" s="363" customFormat="1" ht="25.5">
      <c r="A1215" s="514" t="s">
        <v>1174</v>
      </c>
      <c r="B1215" s="473" t="s">
        <v>743</v>
      </c>
      <c r="C1215" s="455" t="s">
        <v>344</v>
      </c>
      <c r="D1215" s="455" t="s">
        <v>3</v>
      </c>
      <c r="E1215" s="468"/>
      <c r="F1215" s="797"/>
      <c r="G1215" s="469"/>
      <c r="H1215" s="361"/>
      <c r="I1215" s="361"/>
      <c r="J1215" s="361"/>
      <c r="K1215" s="361"/>
      <c r="L1215" s="361"/>
      <c r="M1215" s="362"/>
    </row>
    <row r="1216" spans="1:13" s="363" customFormat="1" ht="15">
      <c r="A1216" s="456" t="s">
        <v>378</v>
      </c>
      <c r="B1216" s="456" t="s">
        <v>802</v>
      </c>
      <c r="C1216" s="457" t="s">
        <v>334</v>
      </c>
      <c r="D1216" s="457" t="s">
        <v>3</v>
      </c>
      <c r="E1216" s="404">
        <v>1</v>
      </c>
      <c r="F1216" s="789">
        <v>26305.74197776</v>
      </c>
      <c r="G1216" s="406">
        <f>TRUNC(E1216*F1216,2)</f>
        <v>26305.74</v>
      </c>
      <c r="H1216" s="361"/>
      <c r="I1216" s="361"/>
      <c r="J1216" s="361"/>
      <c r="K1216" s="361"/>
      <c r="L1216" s="361"/>
      <c r="M1216" s="362"/>
    </row>
    <row r="1217" spans="1:13" s="363" customFormat="1" ht="15">
      <c r="A1217" s="689" t="s">
        <v>617</v>
      </c>
      <c r="B1217" s="690"/>
      <c r="C1217" s="690"/>
      <c r="D1217" s="690"/>
      <c r="E1217" s="690"/>
      <c r="F1217" s="691"/>
      <c r="G1217" s="398">
        <v>0</v>
      </c>
      <c r="H1217" s="361"/>
      <c r="I1217" s="361"/>
      <c r="J1217" s="361"/>
      <c r="K1217" s="361"/>
      <c r="L1217" s="361"/>
      <c r="M1217" s="362"/>
    </row>
    <row r="1218" spans="1:13" s="363" customFormat="1" ht="15">
      <c r="A1218" s="689" t="s">
        <v>618</v>
      </c>
      <c r="B1218" s="690"/>
      <c r="C1218" s="690"/>
      <c r="D1218" s="690"/>
      <c r="E1218" s="690"/>
      <c r="F1218" s="691"/>
      <c r="G1218" s="398">
        <f>G1216</f>
        <v>26305.74</v>
      </c>
      <c r="H1218" s="361"/>
      <c r="I1218" s="361"/>
      <c r="J1218" s="361"/>
      <c r="K1218" s="361"/>
      <c r="L1218" s="361"/>
      <c r="M1218" s="362"/>
    </row>
    <row r="1219" spans="1:13" s="363" customFormat="1" ht="15">
      <c r="A1219" s="446" t="s">
        <v>951</v>
      </c>
      <c r="B1219" s="438"/>
      <c r="C1219" s="438"/>
      <c r="D1219" s="438"/>
      <c r="E1219" s="438"/>
      <c r="F1219" s="794" t="s">
        <v>621</v>
      </c>
      <c r="G1219" s="398">
        <f>TRUNC(SUM(G1217:G1218),2)</f>
        <v>26305.74</v>
      </c>
      <c r="H1219" s="361"/>
      <c r="I1219" s="361"/>
      <c r="J1219" s="361"/>
      <c r="K1219" s="361"/>
      <c r="L1219" s="361"/>
      <c r="M1219" s="362"/>
    </row>
    <row r="1220" spans="1:13" s="363" customFormat="1" ht="15">
      <c r="A1220" s="439"/>
      <c r="B1220" s="439"/>
      <c r="C1220" s="439"/>
      <c r="D1220" s="439"/>
      <c r="E1220" s="439"/>
      <c r="F1220" s="803"/>
      <c r="G1220" s="439"/>
      <c r="H1220" s="361"/>
      <c r="I1220" s="361"/>
      <c r="J1220" s="361"/>
      <c r="K1220" s="361"/>
      <c r="L1220" s="361"/>
      <c r="M1220" s="362"/>
    </row>
    <row r="1221" spans="1:13" s="363" customFormat="1" ht="15">
      <c r="A1221" s="439"/>
      <c r="B1221" s="439"/>
      <c r="C1221" s="439"/>
      <c r="D1221" s="439"/>
      <c r="E1221" s="439"/>
      <c r="F1221" s="803"/>
      <c r="G1221" s="439"/>
      <c r="H1221" s="361"/>
      <c r="I1221" s="361"/>
      <c r="J1221" s="361"/>
      <c r="K1221" s="361"/>
      <c r="L1221" s="361"/>
      <c r="M1221" s="362"/>
    </row>
    <row r="1222" spans="1:13" s="363" customFormat="1" ht="25.5">
      <c r="A1222" s="392" t="s">
        <v>337</v>
      </c>
      <c r="B1222" s="393" t="s">
        <v>338</v>
      </c>
      <c r="C1222" s="394" t="s">
        <v>339</v>
      </c>
      <c r="D1222" s="394" t="s">
        <v>340</v>
      </c>
      <c r="E1222" s="395" t="s">
        <v>341</v>
      </c>
      <c r="F1222" s="792" t="s">
        <v>620</v>
      </c>
      <c r="G1222" s="396" t="s">
        <v>619</v>
      </c>
      <c r="H1222" s="361"/>
      <c r="I1222" s="361"/>
      <c r="J1222" s="361"/>
      <c r="K1222" s="361"/>
      <c r="L1222" s="361"/>
      <c r="M1222" s="362"/>
    </row>
    <row r="1223" spans="1:13" s="363" customFormat="1" ht="15">
      <c r="A1223" s="371"/>
      <c r="B1223" s="371"/>
      <c r="C1223" s="477"/>
      <c r="D1223" s="477"/>
      <c r="E1223" s="478"/>
      <c r="F1223" s="793"/>
      <c r="G1223" s="479"/>
      <c r="H1223" s="361"/>
      <c r="I1223" s="361"/>
      <c r="J1223" s="361"/>
      <c r="K1223" s="361"/>
      <c r="L1223" s="361"/>
      <c r="M1223" s="362"/>
    </row>
    <row r="1224" spans="1:13" s="363" customFormat="1" ht="15">
      <c r="A1224" s="372" t="s">
        <v>1173</v>
      </c>
      <c r="B1224" s="692" t="s">
        <v>1222</v>
      </c>
      <c r="C1224" s="693"/>
      <c r="D1224" s="693"/>
      <c r="E1224" s="693"/>
      <c r="F1224" s="693"/>
      <c r="G1224" s="694"/>
      <c r="H1224" s="361"/>
      <c r="I1224" s="361"/>
      <c r="J1224" s="361"/>
      <c r="K1224" s="361"/>
      <c r="L1224" s="361"/>
      <c r="M1224" s="362"/>
    </row>
    <row r="1225" spans="1:13" s="363" customFormat="1" ht="25.5">
      <c r="A1225" s="372" t="s">
        <v>1223</v>
      </c>
      <c r="B1225" s="484" t="s">
        <v>1221</v>
      </c>
      <c r="C1225" s="485"/>
      <c r="D1225" s="485"/>
      <c r="E1225" s="486"/>
      <c r="F1225" s="809"/>
      <c r="G1225" s="487"/>
      <c r="H1225" s="361"/>
      <c r="I1225" s="361"/>
      <c r="J1225" s="361"/>
      <c r="K1225" s="361"/>
      <c r="L1225" s="361"/>
      <c r="M1225" s="362"/>
    </row>
    <row r="1226" spans="1:13" s="363" customFormat="1" ht="25.5">
      <c r="A1226" s="586" t="s">
        <v>449</v>
      </c>
      <c r="B1226" s="559" t="s">
        <v>448</v>
      </c>
      <c r="C1226" s="355" t="s">
        <v>344</v>
      </c>
      <c r="D1226" s="306" t="s">
        <v>345</v>
      </c>
      <c r="E1226" s="560">
        <v>2</v>
      </c>
      <c r="F1226" s="789">
        <v>16.52879552</v>
      </c>
      <c r="G1226" s="405">
        <f aca="true" t="shared" si="7" ref="G1226:G1232">TRUNC(E1226*F1226,2)</f>
        <v>33.05</v>
      </c>
      <c r="H1226" s="361"/>
      <c r="I1226" s="361"/>
      <c r="J1226" s="361"/>
      <c r="K1226" s="361"/>
      <c r="L1226" s="361"/>
      <c r="M1226" s="362"/>
    </row>
    <row r="1227" spans="1:13" s="363" customFormat="1" ht="25.5">
      <c r="A1227" s="586" t="s">
        <v>451</v>
      </c>
      <c r="B1227" s="559" t="s">
        <v>450</v>
      </c>
      <c r="C1227" s="355" t="s">
        <v>344</v>
      </c>
      <c r="D1227" s="306" t="s">
        <v>345</v>
      </c>
      <c r="E1227" s="560">
        <v>2</v>
      </c>
      <c r="F1227" s="789">
        <v>13.05222736</v>
      </c>
      <c r="G1227" s="405">
        <f t="shared" si="7"/>
        <v>26.1</v>
      </c>
      <c r="H1227" s="361"/>
      <c r="I1227" s="361"/>
      <c r="J1227" s="361"/>
      <c r="K1227" s="361"/>
      <c r="L1227" s="361"/>
      <c r="M1227" s="362"/>
    </row>
    <row r="1228" spans="1:13" s="363" customFormat="1" ht="25.5">
      <c r="A1228" s="586" t="s">
        <v>1224</v>
      </c>
      <c r="B1228" s="559" t="s">
        <v>1225</v>
      </c>
      <c r="C1228" s="355" t="s">
        <v>344</v>
      </c>
      <c r="D1228" s="306" t="s">
        <v>345</v>
      </c>
      <c r="E1228" s="560">
        <v>3</v>
      </c>
      <c r="F1228" s="789">
        <v>13.72511152</v>
      </c>
      <c r="G1228" s="405">
        <f t="shared" si="7"/>
        <v>41.17</v>
      </c>
      <c r="H1228" s="361"/>
      <c r="I1228" s="361"/>
      <c r="J1228" s="361"/>
      <c r="K1228" s="361"/>
      <c r="L1228" s="361"/>
      <c r="M1228" s="362"/>
    </row>
    <row r="1229" spans="1:13" s="363" customFormat="1" ht="25.5">
      <c r="A1229" s="586" t="s">
        <v>1226</v>
      </c>
      <c r="B1229" s="559" t="s">
        <v>1227</v>
      </c>
      <c r="C1229" s="355" t="s">
        <v>344</v>
      </c>
      <c r="D1229" s="306" t="s">
        <v>345</v>
      </c>
      <c r="E1229" s="560">
        <v>3</v>
      </c>
      <c r="F1229" s="789">
        <v>10.84378704</v>
      </c>
      <c r="G1229" s="405">
        <f t="shared" si="7"/>
        <v>32.53</v>
      </c>
      <c r="H1229" s="361"/>
      <c r="I1229" s="361"/>
      <c r="J1229" s="361"/>
      <c r="K1229" s="361"/>
      <c r="L1229" s="361"/>
      <c r="M1229" s="362"/>
    </row>
    <row r="1230" spans="1:13" s="363" customFormat="1" ht="15">
      <c r="A1230" s="586" t="s">
        <v>346</v>
      </c>
      <c r="B1230" s="559" t="s">
        <v>443</v>
      </c>
      <c r="C1230" s="355" t="s">
        <v>344</v>
      </c>
      <c r="D1230" s="306" t="s">
        <v>345</v>
      </c>
      <c r="E1230" s="560">
        <v>6</v>
      </c>
      <c r="F1230" s="789">
        <v>12.35346304</v>
      </c>
      <c r="G1230" s="405">
        <f t="shared" si="7"/>
        <v>74.12</v>
      </c>
      <c r="H1230" s="361"/>
      <c r="I1230" s="361"/>
      <c r="J1230" s="361"/>
      <c r="K1230" s="361"/>
      <c r="L1230" s="361"/>
      <c r="M1230" s="362"/>
    </row>
    <row r="1231" spans="1:13" s="363" customFormat="1" ht="38.25">
      <c r="A1231" s="586" t="s">
        <v>1228</v>
      </c>
      <c r="B1231" s="559" t="s">
        <v>1229</v>
      </c>
      <c r="C1231" s="355" t="s">
        <v>344</v>
      </c>
      <c r="D1231" s="306" t="s">
        <v>350</v>
      </c>
      <c r="E1231" s="560">
        <v>3</v>
      </c>
      <c r="F1231" s="789">
        <v>257.86991424</v>
      </c>
      <c r="G1231" s="405">
        <f t="shared" si="7"/>
        <v>773.6</v>
      </c>
      <c r="H1231" s="361"/>
      <c r="I1231" s="361"/>
      <c r="J1231" s="361"/>
      <c r="K1231" s="361"/>
      <c r="L1231" s="361"/>
      <c r="M1231" s="362"/>
    </row>
    <row r="1232" spans="1:13" s="363" customFormat="1" ht="38.25">
      <c r="A1232" s="586" t="s">
        <v>1230</v>
      </c>
      <c r="B1232" s="559" t="s">
        <v>1231</v>
      </c>
      <c r="C1232" s="355" t="s">
        <v>344</v>
      </c>
      <c r="D1232" s="306" t="s">
        <v>435</v>
      </c>
      <c r="E1232" s="560">
        <v>3</v>
      </c>
      <c r="F1232" s="789">
        <v>69.69527088000001</v>
      </c>
      <c r="G1232" s="405">
        <f t="shared" si="7"/>
        <v>209.08</v>
      </c>
      <c r="H1232" s="361"/>
      <c r="I1232" s="361"/>
      <c r="J1232" s="361"/>
      <c r="K1232" s="361"/>
      <c r="L1232" s="361"/>
      <c r="M1232" s="362"/>
    </row>
    <row r="1233" spans="1:13" s="363" customFormat="1" ht="15">
      <c r="A1233" s="681" t="s">
        <v>617</v>
      </c>
      <c r="B1233" s="682"/>
      <c r="C1233" s="682"/>
      <c r="D1233" s="682"/>
      <c r="E1233" s="682"/>
      <c r="F1233" s="682"/>
      <c r="G1233" s="398">
        <f>TRUNC(SUM(G1226:G1232),2)</f>
        <v>1189.65</v>
      </c>
      <c r="H1233" s="361"/>
      <c r="I1233" s="361"/>
      <c r="J1233" s="361"/>
      <c r="K1233" s="361"/>
      <c r="L1233" s="361"/>
      <c r="M1233" s="362"/>
    </row>
    <row r="1234" spans="1:13" s="363" customFormat="1" ht="15">
      <c r="A1234" s="681" t="s">
        <v>618</v>
      </c>
      <c r="B1234" s="682"/>
      <c r="C1234" s="682"/>
      <c r="D1234" s="682"/>
      <c r="E1234" s="682"/>
      <c r="F1234" s="682"/>
      <c r="G1234" s="398">
        <v>0</v>
      </c>
      <c r="H1234" s="361"/>
      <c r="I1234" s="361"/>
      <c r="J1234" s="361"/>
      <c r="K1234" s="361"/>
      <c r="L1234" s="361"/>
      <c r="M1234" s="362"/>
    </row>
    <row r="1235" spans="1:13" s="363" customFormat="1" ht="15">
      <c r="A1235" s="552" t="s">
        <v>1232</v>
      </c>
      <c r="B1235" s="553"/>
      <c r="C1235" s="553"/>
      <c r="D1235" s="553"/>
      <c r="E1235" s="553"/>
      <c r="F1235" s="794" t="s">
        <v>621</v>
      </c>
      <c r="G1235" s="398">
        <f>TRUNC(SUM(G1233:G1234),2)</f>
        <v>1189.65</v>
      </c>
      <c r="H1235" s="361"/>
      <c r="I1235" s="361"/>
      <c r="J1235" s="361"/>
      <c r="K1235" s="361"/>
      <c r="L1235" s="361"/>
      <c r="M1235" s="362"/>
    </row>
    <row r="1236" spans="1:13" s="363" customFormat="1" ht="15">
      <c r="A1236" s="439"/>
      <c r="B1236" s="439"/>
      <c r="C1236" s="439"/>
      <c r="D1236" s="439"/>
      <c r="E1236" s="439"/>
      <c r="F1236" s="803"/>
      <c r="G1236" s="439"/>
      <c r="H1236" s="361"/>
      <c r="I1236" s="361"/>
      <c r="J1236" s="361"/>
      <c r="K1236" s="361"/>
      <c r="L1236" s="361"/>
      <c r="M1236" s="362"/>
    </row>
    <row r="1237" spans="1:13" s="363" customFormat="1" ht="15">
      <c r="A1237" s="439"/>
      <c r="B1237" s="439"/>
      <c r="C1237" s="439"/>
      <c r="D1237" s="439"/>
      <c r="E1237" s="439"/>
      <c r="F1237" s="803"/>
      <c r="G1237" s="439"/>
      <c r="H1237" s="361"/>
      <c r="I1237" s="361"/>
      <c r="J1237" s="361"/>
      <c r="K1237" s="361"/>
      <c r="L1237" s="361"/>
      <c r="M1237" s="362"/>
    </row>
    <row r="1238" spans="1:13" s="363" customFormat="1" ht="25.5">
      <c r="A1238" s="392" t="s">
        <v>337</v>
      </c>
      <c r="B1238" s="393" t="s">
        <v>338</v>
      </c>
      <c r="C1238" s="394" t="s">
        <v>339</v>
      </c>
      <c r="D1238" s="394" t="s">
        <v>340</v>
      </c>
      <c r="E1238" s="395" t="s">
        <v>341</v>
      </c>
      <c r="F1238" s="792" t="s">
        <v>620</v>
      </c>
      <c r="G1238" s="396" t="s">
        <v>619</v>
      </c>
      <c r="H1238" s="361"/>
      <c r="I1238" s="361"/>
      <c r="J1238" s="361"/>
      <c r="K1238" s="361"/>
      <c r="L1238" s="361"/>
      <c r="M1238" s="362"/>
    </row>
    <row r="1239" spans="1:13" s="363" customFormat="1" ht="15">
      <c r="A1239" s="371"/>
      <c r="B1239" s="371"/>
      <c r="C1239" s="477"/>
      <c r="D1239" s="477"/>
      <c r="E1239" s="478"/>
      <c r="F1239" s="793"/>
      <c r="G1239" s="479"/>
      <c r="H1239" s="361"/>
      <c r="I1239" s="361"/>
      <c r="J1239" s="361"/>
      <c r="K1239" s="361"/>
      <c r="L1239" s="361"/>
      <c r="M1239" s="362"/>
    </row>
    <row r="1240" spans="1:13" s="363" customFormat="1" ht="15">
      <c r="A1240" s="372" t="s">
        <v>222</v>
      </c>
      <c r="B1240" s="683" t="s">
        <v>223</v>
      </c>
      <c r="C1240" s="684"/>
      <c r="D1240" s="684"/>
      <c r="E1240" s="684"/>
      <c r="F1240" s="684"/>
      <c r="G1240" s="684"/>
      <c r="H1240" s="361"/>
      <c r="I1240" s="361"/>
      <c r="J1240" s="361"/>
      <c r="K1240" s="361"/>
      <c r="L1240" s="361"/>
      <c r="M1240" s="362"/>
    </row>
    <row r="1241" spans="1:13" s="363" customFormat="1" ht="15">
      <c r="A1241" s="372" t="s">
        <v>299</v>
      </c>
      <c r="B1241" s="484" t="s">
        <v>646</v>
      </c>
      <c r="C1241" s="485"/>
      <c r="D1241" s="485"/>
      <c r="E1241" s="486"/>
      <c r="F1241" s="809"/>
      <c r="G1241" s="487"/>
      <c r="H1241" s="361"/>
      <c r="I1241" s="361"/>
      <c r="J1241" s="361"/>
      <c r="K1241" s="361"/>
      <c r="L1241" s="361"/>
      <c r="M1241" s="362"/>
    </row>
    <row r="1242" spans="1:13" s="363" customFormat="1" ht="15">
      <c r="A1242" s="306" t="s">
        <v>1235</v>
      </c>
      <c r="B1242" s="306" t="s">
        <v>1236</v>
      </c>
      <c r="C1242" s="355" t="s">
        <v>334</v>
      </c>
      <c r="D1242" s="306" t="s">
        <v>390</v>
      </c>
      <c r="E1242" s="483">
        <v>0.005</v>
      </c>
      <c r="F1242" s="789">
        <v>6.49592016</v>
      </c>
      <c r="G1242" s="405">
        <f>TRUNC(E1242*F1242,2)</f>
        <v>0.03</v>
      </c>
      <c r="H1242" s="361"/>
      <c r="I1242" s="361"/>
      <c r="J1242" s="361"/>
      <c r="K1242" s="361"/>
      <c r="L1242" s="361"/>
      <c r="M1242" s="362"/>
    </row>
    <row r="1243" spans="1:13" s="363" customFormat="1" ht="15">
      <c r="A1243" s="306" t="s">
        <v>1237</v>
      </c>
      <c r="B1243" s="306" t="s">
        <v>1238</v>
      </c>
      <c r="C1243" s="355" t="s">
        <v>334</v>
      </c>
      <c r="D1243" s="306" t="s">
        <v>335</v>
      </c>
      <c r="E1243" s="483">
        <v>0.05</v>
      </c>
      <c r="F1243" s="789">
        <v>10.98181456</v>
      </c>
      <c r="G1243" s="405">
        <f>TRUNC(E1243*F1243,2)</f>
        <v>0.54</v>
      </c>
      <c r="H1243" s="361"/>
      <c r="I1243" s="361"/>
      <c r="J1243" s="361"/>
      <c r="K1243" s="361"/>
      <c r="L1243" s="361"/>
      <c r="M1243" s="362"/>
    </row>
    <row r="1244" spans="1:13" s="363" customFormat="1" ht="15">
      <c r="A1244" s="306" t="s">
        <v>346</v>
      </c>
      <c r="B1244" s="306" t="s">
        <v>443</v>
      </c>
      <c r="C1244" s="355" t="s">
        <v>344</v>
      </c>
      <c r="D1244" s="306" t="s">
        <v>345</v>
      </c>
      <c r="E1244" s="483">
        <v>0.1</v>
      </c>
      <c r="F1244" s="789">
        <v>12.35346304</v>
      </c>
      <c r="G1244" s="405">
        <f>TRUNC(E1244*F1244,2)</f>
        <v>1.23</v>
      </c>
      <c r="H1244" s="361"/>
      <c r="I1244" s="361"/>
      <c r="J1244" s="361"/>
      <c r="K1244" s="361"/>
      <c r="L1244" s="361"/>
      <c r="M1244" s="362"/>
    </row>
    <row r="1245" spans="1:13" s="363" customFormat="1" ht="15">
      <c r="A1245" s="689" t="s">
        <v>617</v>
      </c>
      <c r="B1245" s="690"/>
      <c r="C1245" s="690"/>
      <c r="D1245" s="690"/>
      <c r="E1245" s="690"/>
      <c r="F1245" s="691"/>
      <c r="G1245" s="398">
        <f>TRUNC(SUM(G1244),2)</f>
        <v>1.23</v>
      </c>
      <c r="H1245" s="361"/>
      <c r="I1245" s="361"/>
      <c r="J1245" s="361"/>
      <c r="K1245" s="361"/>
      <c r="L1245" s="361"/>
      <c r="M1245" s="362"/>
    </row>
    <row r="1246" spans="1:13" s="363" customFormat="1" ht="15">
      <c r="A1246" s="689" t="s">
        <v>618</v>
      </c>
      <c r="B1246" s="690"/>
      <c r="C1246" s="690"/>
      <c r="D1246" s="690"/>
      <c r="E1246" s="690"/>
      <c r="F1246" s="691"/>
      <c r="G1246" s="398">
        <f>TRUNC(SUM(G1242:G1243),2)</f>
        <v>0.57</v>
      </c>
      <c r="H1246" s="361"/>
      <c r="I1246" s="361"/>
      <c r="J1246" s="361"/>
      <c r="K1246" s="361"/>
      <c r="L1246" s="361"/>
      <c r="M1246" s="362"/>
    </row>
    <row r="1247" spans="1:7" ht="15">
      <c r="A1247" s="552" t="s">
        <v>1239</v>
      </c>
      <c r="B1247" s="553"/>
      <c r="C1247" s="553"/>
      <c r="D1247" s="553"/>
      <c r="E1247" s="553"/>
      <c r="F1247" s="794" t="s">
        <v>621</v>
      </c>
      <c r="G1247" s="398">
        <f>TRUNC(SUM(G1245:G1246),2)</f>
        <v>1.8</v>
      </c>
    </row>
    <row r="1248" spans="1:7" s="585" customFormat="1" ht="15">
      <c r="A1248" s="439"/>
      <c r="B1248" s="439"/>
      <c r="C1248" s="439"/>
      <c r="D1248" s="439"/>
      <c r="E1248" s="439"/>
      <c r="F1248" s="803"/>
      <c r="G1248" s="439"/>
    </row>
    <row r="1249" spans="1:7" s="585" customFormat="1" ht="15">
      <c r="A1249" s="439"/>
      <c r="B1249" s="439"/>
      <c r="C1249" s="439"/>
      <c r="D1249" s="439"/>
      <c r="E1249" s="439"/>
      <c r="F1249" s="803"/>
      <c r="G1249" s="439"/>
    </row>
    <row r="1250" spans="1:13" s="363" customFormat="1" ht="25.5">
      <c r="A1250" s="392" t="s">
        <v>337</v>
      </c>
      <c r="B1250" s="393" t="s">
        <v>338</v>
      </c>
      <c r="C1250" s="394" t="s">
        <v>339</v>
      </c>
      <c r="D1250" s="394" t="s">
        <v>340</v>
      </c>
      <c r="E1250" s="395" t="s">
        <v>341</v>
      </c>
      <c r="F1250" s="792" t="s">
        <v>620</v>
      </c>
      <c r="G1250" s="396" t="s">
        <v>619</v>
      </c>
      <c r="H1250" s="361"/>
      <c r="I1250" s="361"/>
      <c r="J1250" s="361"/>
      <c r="K1250" s="361"/>
      <c r="L1250" s="361"/>
      <c r="M1250" s="362"/>
    </row>
    <row r="1251" spans="1:13" s="363" customFormat="1" ht="4.5" customHeight="1">
      <c r="A1251" s="371"/>
      <c r="B1251" s="371"/>
      <c r="C1251" s="477"/>
      <c r="D1251" s="477"/>
      <c r="E1251" s="478"/>
      <c r="F1251" s="793"/>
      <c r="G1251" s="479"/>
      <c r="H1251" s="361"/>
      <c r="I1251" s="361"/>
      <c r="J1251" s="361"/>
      <c r="K1251" s="361"/>
      <c r="L1251" s="361"/>
      <c r="M1251" s="362"/>
    </row>
    <row r="1252" spans="1:13" s="363" customFormat="1" ht="15">
      <c r="A1252" s="372" t="s">
        <v>227</v>
      </c>
      <c r="B1252" s="688" t="s">
        <v>228</v>
      </c>
      <c r="C1252" s="688"/>
      <c r="D1252" s="688"/>
      <c r="E1252" s="688"/>
      <c r="F1252" s="688"/>
      <c r="G1252" s="688"/>
      <c r="H1252" s="361"/>
      <c r="I1252" s="361"/>
      <c r="J1252" s="361"/>
      <c r="K1252" s="361"/>
      <c r="L1252" s="361"/>
      <c r="M1252" s="362"/>
    </row>
    <row r="1253" spans="1:13" s="363" customFormat="1" ht="15">
      <c r="A1253" s="372" t="s">
        <v>308</v>
      </c>
      <c r="B1253" s="484" t="s">
        <v>622</v>
      </c>
      <c r="C1253" s="485"/>
      <c r="D1253" s="485"/>
      <c r="E1253" s="486"/>
      <c r="F1253" s="809"/>
      <c r="G1253" s="487"/>
      <c r="H1253" s="361"/>
      <c r="I1253" s="361"/>
      <c r="J1253" s="361"/>
      <c r="K1253" s="361"/>
      <c r="L1253" s="361"/>
      <c r="M1253" s="362"/>
    </row>
    <row r="1254" spans="1:13" s="363" customFormat="1" ht="27" customHeight="1">
      <c r="A1254" s="306" t="s">
        <v>598</v>
      </c>
      <c r="B1254" t="s">
        <v>597</v>
      </c>
      <c r="C1254" s="355" t="s">
        <v>344</v>
      </c>
      <c r="D1254" s="306" t="s">
        <v>345</v>
      </c>
      <c r="E1254">
        <v>0.058</v>
      </c>
      <c r="F1254" s="789">
        <v>12.22406224</v>
      </c>
      <c r="G1254" s="406">
        <f>TRUNC(E1254*F1254,2)</f>
        <v>0.7</v>
      </c>
      <c r="H1254" s="361"/>
      <c r="I1254" s="361"/>
      <c r="J1254" s="361"/>
      <c r="K1254" s="361"/>
      <c r="L1254" s="361"/>
      <c r="M1254" s="362"/>
    </row>
    <row r="1255" spans="1:13" s="363" customFormat="1" ht="15">
      <c r="A1255" s="681" t="s">
        <v>617</v>
      </c>
      <c r="B1255" s="682"/>
      <c r="C1255" s="682"/>
      <c r="D1255" s="682"/>
      <c r="E1255" s="682"/>
      <c r="F1255" s="682"/>
      <c r="G1255" s="398">
        <f>SUM(G1254:G1254)</f>
        <v>0.7</v>
      </c>
      <c r="H1255" s="361"/>
      <c r="I1255" s="361"/>
      <c r="J1255" s="361"/>
      <c r="K1255" s="361"/>
      <c r="L1255" s="361"/>
      <c r="M1255" s="362"/>
    </row>
    <row r="1256" spans="1:13" s="363" customFormat="1" ht="15">
      <c r="A1256" s="681" t="s">
        <v>618</v>
      </c>
      <c r="B1256" s="682"/>
      <c r="C1256" s="682"/>
      <c r="D1256" s="682"/>
      <c r="E1256" s="682"/>
      <c r="F1256" s="682"/>
      <c r="G1256" s="398">
        <v>0</v>
      </c>
      <c r="H1256" s="361"/>
      <c r="I1256" s="361"/>
      <c r="J1256" s="361"/>
      <c r="K1256" s="361"/>
      <c r="L1256" s="361"/>
      <c r="M1256" s="362"/>
    </row>
    <row r="1257" spans="1:13" s="363" customFormat="1" ht="15">
      <c r="A1257" s="446" t="s">
        <v>684</v>
      </c>
      <c r="B1257" s="488"/>
      <c r="C1257" s="488"/>
      <c r="D1257" s="488"/>
      <c r="E1257" s="488"/>
      <c r="F1257" s="794" t="s">
        <v>621</v>
      </c>
      <c r="G1257" s="398">
        <f>TRUNC(SUM(G1255:G1256),2)</f>
        <v>0.7</v>
      </c>
      <c r="H1257" s="361"/>
      <c r="I1257" s="361"/>
      <c r="J1257" s="361"/>
      <c r="K1257" s="361"/>
      <c r="L1257" s="361"/>
      <c r="M1257" s="362"/>
    </row>
    <row r="1259" spans="1:7" ht="15">
      <c r="A1259" s="607"/>
      <c r="B1259" s="598" t="s">
        <v>1334</v>
      </c>
      <c r="C1259" s="607"/>
      <c r="D1259" s="607"/>
      <c r="E1259" s="607"/>
      <c r="F1259" s="815"/>
      <c r="G1259" s="607"/>
    </row>
    <row r="1260" spans="1:7" ht="15">
      <c r="A1260" s="593"/>
      <c r="B1260" s="593"/>
      <c r="C1260" s="593"/>
      <c r="D1260" s="593"/>
      <c r="E1260" s="593"/>
      <c r="G1260" s="593"/>
    </row>
    <row r="1261" spans="1:7" ht="25.5">
      <c r="A1261" s="392" t="s">
        <v>337</v>
      </c>
      <c r="B1261" s="393" t="s">
        <v>338</v>
      </c>
      <c r="C1261" s="394" t="s">
        <v>339</v>
      </c>
      <c r="D1261" s="394" t="s">
        <v>340</v>
      </c>
      <c r="E1261" s="395" t="s">
        <v>341</v>
      </c>
      <c r="F1261" s="792" t="s">
        <v>620</v>
      </c>
      <c r="G1261" s="396" t="s">
        <v>619</v>
      </c>
    </row>
    <row r="1262" spans="1:7" ht="15">
      <c r="A1262" s="372"/>
      <c r="B1262" s="688"/>
      <c r="C1262" s="688"/>
      <c r="D1262" s="688"/>
      <c r="E1262" s="688"/>
      <c r="F1262" s="688"/>
      <c r="G1262" s="688"/>
    </row>
    <row r="1263" spans="1:7" ht="15">
      <c r="A1263" s="372"/>
      <c r="B1263" s="484" t="s">
        <v>1334</v>
      </c>
      <c r="C1263" s="485"/>
      <c r="D1263" s="485"/>
      <c r="E1263" s="486"/>
      <c r="F1263" s="809"/>
      <c r="G1263" s="487"/>
    </row>
    <row r="1264" spans="1:7" ht="15">
      <c r="A1264" s="306"/>
      <c r="B1264" s="594"/>
      <c r="C1264" s="355"/>
      <c r="D1264" s="306"/>
      <c r="E1264" s="594"/>
      <c r="F1264" s="816"/>
      <c r="G1264" s="406"/>
    </row>
    <row r="1265" spans="1:7" ht="15">
      <c r="A1265" s="306" t="s">
        <v>1370</v>
      </c>
      <c r="B1265" s="604" t="s">
        <v>1371</v>
      </c>
      <c r="C1265" s="355"/>
      <c r="D1265" s="606" t="s">
        <v>1372</v>
      </c>
      <c r="E1265" s="603">
        <v>1</v>
      </c>
      <c r="F1265" s="789">
        <v>3.95966448</v>
      </c>
      <c r="G1265" s="602">
        <v>4.59</v>
      </c>
    </row>
    <row r="1266" spans="1:7" ht="25.5">
      <c r="A1266" s="595" t="s">
        <v>451</v>
      </c>
      <c r="B1266" s="596" t="s">
        <v>450</v>
      </c>
      <c r="C1266" s="597"/>
      <c r="D1266" s="599" t="s">
        <v>345</v>
      </c>
      <c r="E1266" s="601">
        <v>0.184</v>
      </c>
      <c r="F1266" s="789">
        <v>13.05222736</v>
      </c>
      <c r="G1266" s="600">
        <v>2.78</v>
      </c>
    </row>
    <row r="1267" spans="1:7" ht="30">
      <c r="A1267" s="306" t="s">
        <v>449</v>
      </c>
      <c r="B1267" s="604" t="s">
        <v>448</v>
      </c>
      <c r="C1267" s="355"/>
      <c r="D1267" s="606" t="s">
        <v>345</v>
      </c>
      <c r="E1267" s="605">
        <v>0.184</v>
      </c>
      <c r="F1267" s="789">
        <v>16.52879552</v>
      </c>
      <c r="G1267" s="602">
        <v>3.52</v>
      </c>
    </row>
    <row r="1268" spans="1:7" ht="15">
      <c r="A1268" s="681" t="s">
        <v>617</v>
      </c>
      <c r="B1268" s="682"/>
      <c r="C1268" s="682"/>
      <c r="D1268" s="682"/>
      <c r="E1268" s="682"/>
      <c r="F1268" s="682"/>
      <c r="G1268" s="398">
        <v>3.52</v>
      </c>
    </row>
    <row r="1269" spans="1:7" ht="15">
      <c r="A1269" s="681" t="s">
        <v>618</v>
      </c>
      <c r="B1269" s="682"/>
      <c r="C1269" s="682"/>
      <c r="D1269" s="682"/>
      <c r="E1269" s="682"/>
      <c r="F1269" s="682"/>
      <c r="G1269" s="398">
        <v>7.37</v>
      </c>
    </row>
    <row r="1270" spans="1:7" ht="15">
      <c r="A1270" s="446"/>
      <c r="B1270" s="488"/>
      <c r="C1270" s="488"/>
      <c r="D1270" s="488"/>
      <c r="E1270" s="488"/>
      <c r="F1270" s="794" t="s">
        <v>621</v>
      </c>
      <c r="G1270" s="398">
        <v>10.89</v>
      </c>
    </row>
    <row r="1271" spans="1:7" ht="15">
      <c r="A1271" s="593"/>
      <c r="B1271" s="593"/>
      <c r="C1271" s="593"/>
      <c r="D1271" s="593"/>
      <c r="E1271" s="593"/>
      <c r="G1271" s="593"/>
    </row>
    <row r="1272" spans="1:7" ht="25.5">
      <c r="A1272" s="392" t="s">
        <v>337</v>
      </c>
      <c r="B1272" s="393" t="s">
        <v>338</v>
      </c>
      <c r="C1272" s="394" t="s">
        <v>339</v>
      </c>
      <c r="D1272" s="394" t="s">
        <v>340</v>
      </c>
      <c r="E1272" s="395" t="s">
        <v>341</v>
      </c>
      <c r="F1272" s="792" t="s">
        <v>620</v>
      </c>
      <c r="G1272" s="396" t="s">
        <v>619</v>
      </c>
    </row>
    <row r="1273" spans="1:7" ht="15">
      <c r="A1273" s="372"/>
      <c r="B1273" s="688"/>
      <c r="C1273" s="688"/>
      <c r="D1273" s="688"/>
      <c r="E1273" s="688"/>
      <c r="F1273" s="688"/>
      <c r="G1273" s="688"/>
    </row>
    <row r="1274" spans="1:7" ht="15">
      <c r="A1274" s="372"/>
      <c r="B1274" s="484" t="s">
        <v>1334</v>
      </c>
      <c r="C1274" s="485"/>
      <c r="D1274" s="485"/>
      <c r="E1274" s="486"/>
      <c r="F1274" s="809"/>
      <c r="G1274" s="487"/>
    </row>
    <row r="1275" spans="1:7" ht="15">
      <c r="A1275" s="306"/>
      <c r="B1275" s="607"/>
      <c r="C1275" s="355"/>
      <c r="D1275" s="306"/>
      <c r="E1275" s="607"/>
      <c r="F1275" s="816"/>
      <c r="G1275" s="406"/>
    </row>
    <row r="1276" spans="1:7" ht="30">
      <c r="A1276" s="306" t="s">
        <v>750</v>
      </c>
      <c r="B1276" s="604" t="s">
        <v>1373</v>
      </c>
      <c r="C1276" s="355"/>
      <c r="D1276" s="606" t="s">
        <v>1374</v>
      </c>
      <c r="E1276" s="603">
        <v>0.001</v>
      </c>
      <c r="F1276" s="789">
        <v>69.01376</v>
      </c>
      <c r="G1276" s="602">
        <v>0.08</v>
      </c>
    </row>
    <row r="1277" spans="1:7" ht="15">
      <c r="A1277" s="595" t="s">
        <v>655</v>
      </c>
      <c r="B1277" s="596" t="s">
        <v>1375</v>
      </c>
      <c r="C1277" s="597"/>
      <c r="D1277" s="599" t="s">
        <v>390</v>
      </c>
      <c r="E1277" s="601">
        <v>1</v>
      </c>
      <c r="F1277" s="789">
        <v>0.35369552</v>
      </c>
      <c r="G1277" s="600">
        <v>0.41</v>
      </c>
    </row>
    <row r="1278" spans="1:7" ht="30">
      <c r="A1278" s="306" t="s">
        <v>1376</v>
      </c>
      <c r="B1278" s="604" t="s">
        <v>1377</v>
      </c>
      <c r="C1278" s="355"/>
      <c r="D1278" s="606" t="s">
        <v>1378</v>
      </c>
      <c r="E1278" s="605">
        <v>1</v>
      </c>
      <c r="F1278" s="789">
        <v>68.41851632</v>
      </c>
      <c r="G1278" s="602">
        <v>79.31</v>
      </c>
    </row>
    <row r="1279" spans="1:7" ht="30">
      <c r="A1279" s="306" t="s">
        <v>451</v>
      </c>
      <c r="B1279" s="604" t="s">
        <v>1379</v>
      </c>
      <c r="C1279" s="355"/>
      <c r="D1279" s="606" t="s">
        <v>345</v>
      </c>
      <c r="E1279" s="603">
        <v>0.5</v>
      </c>
      <c r="F1279" s="789">
        <v>13.05222736</v>
      </c>
      <c r="G1279" s="602">
        <v>7.56</v>
      </c>
    </row>
    <row r="1280" spans="1:7" ht="25.5">
      <c r="A1280" s="595" t="s">
        <v>449</v>
      </c>
      <c r="B1280" s="596" t="s">
        <v>1380</v>
      </c>
      <c r="C1280" s="597"/>
      <c r="D1280" s="599" t="s">
        <v>345</v>
      </c>
      <c r="E1280" s="601">
        <v>0.5</v>
      </c>
      <c r="F1280" s="789">
        <v>16.52879552</v>
      </c>
      <c r="G1280" s="600">
        <v>9.58</v>
      </c>
    </row>
    <row r="1281" spans="1:7" ht="15">
      <c r="A1281" s="306" t="s">
        <v>442</v>
      </c>
      <c r="B1281" s="604" t="s">
        <v>441</v>
      </c>
      <c r="C1281" s="355"/>
      <c r="D1281" s="606" t="s">
        <v>345</v>
      </c>
      <c r="E1281" s="605">
        <v>0.5</v>
      </c>
      <c r="F1281" s="789">
        <v>16.51154208</v>
      </c>
      <c r="G1281" s="602">
        <v>9.57</v>
      </c>
    </row>
    <row r="1282" spans="1:7" ht="15">
      <c r="A1282" s="306" t="s">
        <v>346</v>
      </c>
      <c r="B1282" s="604" t="s">
        <v>443</v>
      </c>
      <c r="C1282" s="355"/>
      <c r="D1282" s="606" t="s">
        <v>345</v>
      </c>
      <c r="E1282" s="603">
        <v>0.5</v>
      </c>
      <c r="F1282" s="789">
        <v>12.35346304</v>
      </c>
      <c r="G1282" s="602">
        <v>7.16</v>
      </c>
    </row>
    <row r="1283" spans="1:7" ht="15">
      <c r="A1283" s="681" t="s">
        <v>617</v>
      </c>
      <c r="B1283" s="682"/>
      <c r="C1283" s="682"/>
      <c r="D1283" s="682"/>
      <c r="E1283" s="682"/>
      <c r="F1283" s="682"/>
      <c r="G1283" s="398">
        <v>7.16</v>
      </c>
    </row>
    <row r="1284" spans="1:7" ht="15">
      <c r="A1284" s="681" t="s">
        <v>618</v>
      </c>
      <c r="B1284" s="682"/>
      <c r="C1284" s="682"/>
      <c r="D1284" s="682"/>
      <c r="E1284" s="682"/>
      <c r="F1284" s="682"/>
      <c r="G1284" s="398">
        <v>106.51</v>
      </c>
    </row>
    <row r="1285" spans="1:7" ht="15">
      <c r="A1285" s="446"/>
      <c r="B1285" s="488"/>
      <c r="C1285" s="488"/>
      <c r="D1285" s="488"/>
      <c r="E1285" s="488"/>
      <c r="F1285" s="794" t="s">
        <v>621</v>
      </c>
      <c r="G1285" s="398">
        <v>113.67</v>
      </c>
    </row>
  </sheetData>
  <sheetProtection/>
  <mergeCells count="303">
    <mergeCell ref="B622:G622"/>
    <mergeCell ref="A625:F625"/>
    <mergeCell ref="A638:F638"/>
    <mergeCell ref="A962:F962"/>
    <mergeCell ref="A952:F952"/>
    <mergeCell ref="A939:F939"/>
    <mergeCell ref="A951:F951"/>
    <mergeCell ref="B945:G945"/>
    <mergeCell ref="B921:G921"/>
    <mergeCell ref="B933:G933"/>
    <mergeCell ref="A615:F615"/>
    <mergeCell ref="A616:F616"/>
    <mergeCell ref="A1042:F1042"/>
    <mergeCell ref="B1119:G1119"/>
    <mergeCell ref="A1052:F1052"/>
    <mergeCell ref="A1053:F1053"/>
    <mergeCell ref="B968:G968"/>
    <mergeCell ref="A971:F971"/>
    <mergeCell ref="B1038:G1038"/>
    <mergeCell ref="A1041:F1041"/>
    <mergeCell ref="A1019:F1019"/>
    <mergeCell ref="A1020:F1020"/>
    <mergeCell ref="A592:F592"/>
    <mergeCell ref="B574:G574"/>
    <mergeCell ref="A579:F579"/>
    <mergeCell ref="A660:F660"/>
    <mergeCell ref="A639:F639"/>
    <mergeCell ref="A659:F659"/>
    <mergeCell ref="A626:F626"/>
    <mergeCell ref="B610:G610"/>
    <mergeCell ref="B958:G958"/>
    <mergeCell ref="A961:F961"/>
    <mergeCell ref="B978:G978"/>
    <mergeCell ref="B1014:G1014"/>
    <mergeCell ref="A983:F983"/>
    <mergeCell ref="A972:F972"/>
    <mergeCell ref="B990:G990"/>
    <mergeCell ref="A984:F984"/>
    <mergeCell ref="B1002:G1002"/>
    <mergeCell ref="B377:G377"/>
    <mergeCell ref="A380:F380"/>
    <mergeCell ref="A381:F381"/>
    <mergeCell ref="B387:G387"/>
    <mergeCell ref="A393:F393"/>
    <mergeCell ref="B645:G645"/>
    <mergeCell ref="A394:F394"/>
    <mergeCell ref="A462:F462"/>
    <mergeCell ref="A463:F463"/>
    <mergeCell ref="A522:F522"/>
    <mergeCell ref="B1224:G1224"/>
    <mergeCell ref="A1233:F1233"/>
    <mergeCell ref="A1234:F1234"/>
    <mergeCell ref="A1076:F1076"/>
    <mergeCell ref="B1081:G1081"/>
    <mergeCell ref="A1086:F1086"/>
    <mergeCell ref="A1125:F1125"/>
    <mergeCell ref="B1093:G1093"/>
    <mergeCell ref="A1099:F1099"/>
    <mergeCell ref="A1100:F1100"/>
    <mergeCell ref="A1186:F1186"/>
    <mergeCell ref="B1203:G1203"/>
    <mergeCell ref="A1207:F1207"/>
    <mergeCell ref="A1218:F1218"/>
    <mergeCell ref="A1208:F1208"/>
    <mergeCell ref="B1192:G1192"/>
    <mergeCell ref="A131:F131"/>
    <mergeCell ref="A132:F132"/>
    <mergeCell ref="A143:F143"/>
    <mergeCell ref="A144:F144"/>
    <mergeCell ref="A556:F556"/>
    <mergeCell ref="A452:F452"/>
    <mergeCell ref="A498:F498"/>
    <mergeCell ref="A499:F499"/>
    <mergeCell ref="A360:F360"/>
    <mergeCell ref="B551:G551"/>
    <mergeCell ref="A116:F116"/>
    <mergeCell ref="A117:F117"/>
    <mergeCell ref="A35:F35"/>
    <mergeCell ref="A36:F36"/>
    <mergeCell ref="A49:F49"/>
    <mergeCell ref="A50:F50"/>
    <mergeCell ref="A61:F61"/>
    <mergeCell ref="A62:F62"/>
    <mergeCell ref="A74:F74"/>
    <mergeCell ref="A75:F75"/>
    <mergeCell ref="A370:F370"/>
    <mergeCell ref="A371:F371"/>
    <mergeCell ref="A359:F359"/>
    <mergeCell ref="B784:G784"/>
    <mergeCell ref="A789:F789"/>
    <mergeCell ref="A790:F790"/>
    <mergeCell ref="B366:G366"/>
    <mergeCell ref="A523:F523"/>
    <mergeCell ref="B598:G598"/>
    <mergeCell ref="A603:F603"/>
    <mergeCell ref="B207:G207"/>
    <mergeCell ref="A214:F214"/>
    <mergeCell ref="A215:F215"/>
    <mergeCell ref="B345:G345"/>
    <mergeCell ref="A348:F348"/>
    <mergeCell ref="B355:G355"/>
    <mergeCell ref="A349:F349"/>
    <mergeCell ref="B235:G235"/>
    <mergeCell ref="A239:F239"/>
    <mergeCell ref="A240:F240"/>
    <mergeCell ref="B290:G290"/>
    <mergeCell ref="A294:F294"/>
    <mergeCell ref="A295:F295"/>
    <mergeCell ref="A338:F338"/>
    <mergeCell ref="A316:F316"/>
    <mergeCell ref="A317:F317"/>
    <mergeCell ref="A327:F327"/>
    <mergeCell ref="A328:F328"/>
    <mergeCell ref="B334:G334"/>
    <mergeCell ref="A229:F229"/>
    <mergeCell ref="B246:G246"/>
    <mergeCell ref="A250:F250"/>
    <mergeCell ref="A273:F273"/>
    <mergeCell ref="A284:F284"/>
    <mergeCell ref="A251:F251"/>
    <mergeCell ref="B279:G279"/>
    <mergeCell ref="A283:F283"/>
    <mergeCell ref="B168:G168"/>
    <mergeCell ref="A175:F175"/>
    <mergeCell ref="A176:F176"/>
    <mergeCell ref="B301:G301"/>
    <mergeCell ref="A305:F305"/>
    <mergeCell ref="A306:F306"/>
    <mergeCell ref="B268:G268"/>
    <mergeCell ref="A262:F262"/>
    <mergeCell ref="B257:G257"/>
    <mergeCell ref="A200:F200"/>
    <mergeCell ref="A1255:F1255"/>
    <mergeCell ref="A1256:F1256"/>
    <mergeCell ref="A1157:F1157"/>
    <mergeCell ref="A1158:F1158"/>
    <mergeCell ref="A995:F995"/>
    <mergeCell ref="A996:F996"/>
    <mergeCell ref="A1245:F1245"/>
    <mergeCell ref="A1246:F1246"/>
    <mergeCell ref="A1138:F1138"/>
    <mergeCell ref="A1185:F1185"/>
    <mergeCell ref="A161:F161"/>
    <mergeCell ref="A162:F162"/>
    <mergeCell ref="B221:G221"/>
    <mergeCell ref="A261:F261"/>
    <mergeCell ref="A228:F228"/>
    <mergeCell ref="A915:F915"/>
    <mergeCell ref="B897:G897"/>
    <mergeCell ref="A879:F879"/>
    <mergeCell ref="A544:F544"/>
    <mergeCell ref="A545:F545"/>
    <mergeCell ref="A926:F926"/>
    <mergeCell ref="A927:F927"/>
    <mergeCell ref="B909:G909"/>
    <mergeCell ref="A938:F938"/>
    <mergeCell ref="A890:F890"/>
    <mergeCell ref="A891:F891"/>
    <mergeCell ref="A902:F902"/>
    <mergeCell ref="A903:F903"/>
    <mergeCell ref="B715:G715"/>
    <mergeCell ref="B529:G529"/>
    <mergeCell ref="A555:F555"/>
    <mergeCell ref="B541:G541"/>
    <mergeCell ref="A843:F843"/>
    <mergeCell ref="A648:F648"/>
    <mergeCell ref="A649:F649"/>
    <mergeCell ref="A807:F807"/>
    <mergeCell ref="B655:G655"/>
    <mergeCell ref="A591:F591"/>
    <mergeCell ref="A534:F534"/>
    <mergeCell ref="A535:F535"/>
    <mergeCell ref="B458:G458"/>
    <mergeCell ref="A866:F866"/>
    <mergeCell ref="B825:G825"/>
    <mergeCell ref="A819:F819"/>
    <mergeCell ref="B761:G761"/>
    <mergeCell ref="A765:F765"/>
    <mergeCell ref="A855:F855"/>
    <mergeCell ref="A777:F777"/>
    <mergeCell ref="B505:G505"/>
    <mergeCell ref="A405:F405"/>
    <mergeCell ref="A406:F406"/>
    <mergeCell ref="B446:G446"/>
    <mergeCell ref="B469:G469"/>
    <mergeCell ref="A473:F473"/>
    <mergeCell ref="A428:F428"/>
    <mergeCell ref="B480:G480"/>
    <mergeCell ref="A417:F417"/>
    <mergeCell ref="A427:F427"/>
    <mergeCell ref="C7:E7"/>
    <mergeCell ref="A9:G9"/>
    <mergeCell ref="A272:F272"/>
    <mergeCell ref="B517:G517"/>
    <mergeCell ref="A339:F339"/>
    <mergeCell ref="B323:G323"/>
    <mergeCell ref="A24:F24"/>
    <mergeCell ref="A23:F23"/>
    <mergeCell ref="B312:G312"/>
    <mergeCell ref="B13:G13"/>
    <mergeCell ref="C1:G1"/>
    <mergeCell ref="C2:E2"/>
    <mergeCell ref="C3:E3"/>
    <mergeCell ref="C5:E5"/>
    <mergeCell ref="C6:E6"/>
    <mergeCell ref="C4:E4"/>
    <mergeCell ref="A201:F201"/>
    <mergeCell ref="A88:F88"/>
    <mergeCell ref="A89:F89"/>
    <mergeCell ref="B1252:G1252"/>
    <mergeCell ref="B1144:G1144"/>
    <mergeCell ref="A1196:F1196"/>
    <mergeCell ref="A1197:F1197"/>
    <mergeCell ref="A510:F510"/>
    <mergeCell ref="A511:F511"/>
    <mergeCell ref="A474:F474"/>
    <mergeCell ref="A451:F451"/>
    <mergeCell ref="A439:F439"/>
    <mergeCell ref="A440:F440"/>
    <mergeCell ref="A416:F416"/>
    <mergeCell ref="A1032:F1032"/>
    <mergeCell ref="A696:F696"/>
    <mergeCell ref="A831:F831"/>
    <mergeCell ref="A842:F842"/>
    <mergeCell ref="B751:G751"/>
    <mergeCell ref="B562:G562"/>
    <mergeCell ref="A1175:F1175"/>
    <mergeCell ref="A1137:F1137"/>
    <mergeCell ref="A1065:F1065"/>
    <mergeCell ref="B1070:G1070"/>
    <mergeCell ref="A1075:F1075"/>
    <mergeCell ref="A1087:F1087"/>
    <mergeCell ref="B1132:G1132"/>
    <mergeCell ref="A1126:F1126"/>
    <mergeCell ref="A1112:F1112"/>
    <mergeCell ref="A1113:F1113"/>
    <mergeCell ref="A567:F567"/>
    <mergeCell ref="A568:F568"/>
    <mergeCell ref="B632:G632"/>
    <mergeCell ref="A1174:F1174"/>
    <mergeCell ref="B727:G727"/>
    <mergeCell ref="A732:F732"/>
    <mergeCell ref="A604:F604"/>
    <mergeCell ref="A720:F720"/>
    <mergeCell ref="A755:F755"/>
    <mergeCell ref="A709:F709"/>
    <mergeCell ref="B1106:G1106"/>
    <mergeCell ref="A1064:F1064"/>
    <mergeCell ref="A721:F721"/>
    <mergeCell ref="A914:F914"/>
    <mergeCell ref="B1026:G1026"/>
    <mergeCell ref="A1031:F1031"/>
    <mergeCell ref="B873:G873"/>
    <mergeCell ref="B861:G861"/>
    <mergeCell ref="B739:G739"/>
    <mergeCell ref="B837:G837"/>
    <mergeCell ref="A102:F102"/>
    <mergeCell ref="A103:F103"/>
    <mergeCell ref="B1214:G1214"/>
    <mergeCell ref="A188:F188"/>
    <mergeCell ref="B182:G182"/>
    <mergeCell ref="A187:F187"/>
    <mergeCell ref="A778:F778"/>
    <mergeCell ref="B1048:G1048"/>
    <mergeCell ref="B703:G703"/>
    <mergeCell ref="B586:G586"/>
    <mergeCell ref="B885:G885"/>
    <mergeCell ref="A818:F818"/>
    <mergeCell ref="B813:G813"/>
    <mergeCell ref="A745:F745"/>
    <mergeCell ref="A867:F867"/>
    <mergeCell ref="A878:F878"/>
    <mergeCell ref="A830:F830"/>
    <mergeCell ref="A580:F580"/>
    <mergeCell ref="A672:F672"/>
    <mergeCell ref="A673:F673"/>
    <mergeCell ref="A708:F708"/>
    <mergeCell ref="A685:F685"/>
    <mergeCell ref="B691:G691"/>
    <mergeCell ref="B679:G679"/>
    <mergeCell ref="A697:F697"/>
    <mergeCell ref="B667:G667"/>
    <mergeCell ref="A684:F684"/>
    <mergeCell ref="B1273:G1273"/>
    <mergeCell ref="A1283:F1283"/>
    <mergeCell ref="A1284:F1284"/>
    <mergeCell ref="B1262:G1262"/>
    <mergeCell ref="A1268:F1268"/>
    <mergeCell ref="A854:F854"/>
    <mergeCell ref="A1269:F1269"/>
    <mergeCell ref="A1217:F1217"/>
    <mergeCell ref="B1059:G1059"/>
    <mergeCell ref="A1008:F1008"/>
    <mergeCell ref="A733:F733"/>
    <mergeCell ref="A766:F766"/>
    <mergeCell ref="B1240:G1240"/>
    <mergeCell ref="A754:F754"/>
    <mergeCell ref="A744:F744"/>
    <mergeCell ref="A1007:F1007"/>
    <mergeCell ref="B796:G796"/>
    <mergeCell ref="B849:G849"/>
    <mergeCell ref="B772:G772"/>
    <mergeCell ref="A806:F806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scale="66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63"/>
  <sheetViews>
    <sheetView showGridLines="0" tabSelected="1" view="pageBreakPreview" zoomScale="70" zoomScaleNormal="82" zoomScaleSheetLayoutView="70" zoomScalePageLayoutView="0" workbookViewId="0" topLeftCell="A16">
      <selection activeCell="L47" sqref="L47"/>
    </sheetView>
  </sheetViews>
  <sheetFormatPr defaultColWidth="9.140625" defaultRowHeight="15"/>
  <cols>
    <col min="1" max="1" width="15.140625" style="242" customWidth="1"/>
    <col min="2" max="2" width="58.8515625" style="242" customWidth="1"/>
    <col min="3" max="3" width="21.00390625" style="242" customWidth="1"/>
    <col min="4" max="4" width="16.8515625" style="242" customWidth="1"/>
    <col min="5" max="7" width="6.140625" style="242" customWidth="1"/>
    <col min="8" max="8" width="6.28125" style="242" customWidth="1"/>
    <col min="9" max="9" width="10.421875" style="243" bestFit="1" customWidth="1"/>
    <col min="10" max="10" width="6.28125" style="242" customWidth="1"/>
    <col min="11" max="12" width="6.140625" style="242" customWidth="1"/>
    <col min="13" max="13" width="6.28125" style="242" customWidth="1"/>
    <col min="14" max="14" width="11.00390625" style="243" customWidth="1"/>
    <col min="15" max="18" width="6.140625" style="242" hidden="1" customWidth="1"/>
    <col min="19" max="19" width="11.00390625" style="242" hidden="1" customWidth="1"/>
    <col min="20" max="22" width="6.140625" style="242" hidden="1" customWidth="1"/>
    <col min="23" max="23" width="6.00390625" style="243" hidden="1" customWidth="1"/>
    <col min="24" max="24" width="11.00390625" style="242" hidden="1" customWidth="1"/>
    <col min="25" max="31" width="3.7109375" style="242" hidden="1" customWidth="1"/>
    <col min="32" max="32" width="9.28125" style="243" hidden="1" customWidth="1"/>
    <col min="33" max="40" width="3.7109375" style="242" hidden="1" customWidth="1"/>
    <col min="41" max="41" width="9.28125" style="243" hidden="1" customWidth="1"/>
    <col min="42" max="48" width="3.7109375" style="242" hidden="1" customWidth="1"/>
    <col min="49" max="49" width="9.140625" style="242" hidden="1" customWidth="1"/>
    <col min="50" max="50" width="8.140625" style="243" hidden="1" customWidth="1"/>
    <col min="51" max="51" width="13.8515625" style="242" customWidth="1"/>
    <col min="52" max="52" width="22.00390625" style="242" customWidth="1"/>
    <col min="53" max="16384" width="9.140625" style="242" customWidth="1"/>
  </cols>
  <sheetData>
    <row r="1" spans="1:3" ht="15">
      <c r="A1" s="156"/>
      <c r="B1" s="157"/>
      <c r="C1" s="157"/>
    </row>
    <row r="2" spans="1:3" ht="15">
      <c r="A2" s="156"/>
      <c r="B2" s="157"/>
      <c r="C2" s="157"/>
    </row>
    <row r="3" ht="15"/>
    <row r="4" spans="1:3" ht="16.5">
      <c r="A4" s="615" t="s">
        <v>1384</v>
      </c>
      <c r="B4" s="157"/>
      <c r="C4" s="157"/>
    </row>
    <row r="5" spans="1:3" ht="16.5">
      <c r="A5" s="615" t="s">
        <v>1385</v>
      </c>
      <c r="B5" s="157"/>
      <c r="C5" s="157"/>
    </row>
    <row r="6" spans="1:3" ht="16.5">
      <c r="A6" s="615"/>
      <c r="B6" s="611"/>
      <c r="C6" s="611"/>
    </row>
    <row r="7" spans="1:4" ht="15">
      <c r="A7" s="778" t="s">
        <v>21</v>
      </c>
      <c r="B7" s="778"/>
      <c r="C7" s="778"/>
      <c r="D7" s="778"/>
    </row>
    <row r="8" spans="1:4" ht="15">
      <c r="A8" s="654" t="s">
        <v>318</v>
      </c>
      <c r="B8" s="654"/>
      <c r="C8" s="448" t="s">
        <v>693</v>
      </c>
      <c r="D8" s="298"/>
    </row>
    <row r="9" spans="1:4" ht="15">
      <c r="A9" s="655" t="s">
        <v>22</v>
      </c>
      <c r="B9" s="655"/>
      <c r="C9" s="449" t="s">
        <v>694</v>
      </c>
      <c r="D9" s="299"/>
    </row>
    <row r="10" spans="1:4" ht="15">
      <c r="A10" s="655" t="s">
        <v>23</v>
      </c>
      <c r="B10" s="655"/>
      <c r="C10" s="448" t="s">
        <v>693</v>
      </c>
      <c r="D10" s="298"/>
    </row>
    <row r="11" spans="1:4" ht="15">
      <c r="A11" s="655" t="s">
        <v>24</v>
      </c>
      <c r="B11" s="655"/>
      <c r="C11" s="418" t="s">
        <v>1381</v>
      </c>
      <c r="D11" s="298"/>
    </row>
    <row r="12" spans="1:4" ht="15">
      <c r="A12" s="655" t="s">
        <v>25</v>
      </c>
      <c r="B12" s="655"/>
      <c r="C12" s="11" t="s">
        <v>1382</v>
      </c>
      <c r="D12" s="298"/>
    </row>
    <row r="13" spans="1:4" ht="15">
      <c r="A13" s="655" t="s">
        <v>26</v>
      </c>
      <c r="B13" s="655"/>
      <c r="C13" s="419" t="s">
        <v>1042</v>
      </c>
      <c r="D13" s="299"/>
    </row>
    <row r="14" spans="1:3" ht="4.5" customHeight="1">
      <c r="A14" s="156"/>
      <c r="B14" s="156"/>
      <c r="C14" s="156"/>
    </row>
    <row r="15" spans="1:50" ht="49.5" customHeight="1">
      <c r="A15" s="772" t="s">
        <v>534</v>
      </c>
      <c r="B15" s="773"/>
      <c r="C15" s="773"/>
      <c r="D15" s="774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  <c r="AX15" s="775"/>
    </row>
    <row r="16" spans="1:52" ht="15">
      <c r="A16" s="742" t="s">
        <v>356</v>
      </c>
      <c r="B16" s="742" t="s">
        <v>338</v>
      </c>
      <c r="C16" s="776" t="s">
        <v>357</v>
      </c>
      <c r="D16" s="742" t="s">
        <v>358</v>
      </c>
      <c r="E16" s="742" t="s">
        <v>359</v>
      </c>
      <c r="F16" s="742"/>
      <c r="G16" s="742"/>
      <c r="H16" s="742"/>
      <c r="I16" s="244"/>
      <c r="J16" s="777" t="s">
        <v>360</v>
      </c>
      <c r="K16" s="777"/>
      <c r="L16" s="777"/>
      <c r="M16" s="777"/>
      <c r="N16" s="245"/>
      <c r="O16" s="777" t="s">
        <v>361</v>
      </c>
      <c r="P16" s="777"/>
      <c r="Q16" s="777"/>
      <c r="R16" s="777"/>
      <c r="S16" s="245"/>
      <c r="T16" s="777" t="s">
        <v>362</v>
      </c>
      <c r="U16" s="777"/>
      <c r="V16" s="777"/>
      <c r="W16" s="777"/>
      <c r="X16" s="245"/>
      <c r="Y16" s="312"/>
      <c r="Z16" s="312"/>
      <c r="AA16" s="312"/>
      <c r="AB16" s="312"/>
      <c r="AC16" s="312"/>
      <c r="AD16" s="312"/>
      <c r="AE16" s="313"/>
      <c r="AF16" s="245"/>
      <c r="AG16" s="777" t="s">
        <v>363</v>
      </c>
      <c r="AH16" s="777"/>
      <c r="AI16" s="777"/>
      <c r="AJ16" s="777"/>
      <c r="AK16" s="777"/>
      <c r="AL16" s="777"/>
      <c r="AM16" s="777"/>
      <c r="AN16" s="777"/>
      <c r="AO16" s="245"/>
      <c r="AP16" s="777" t="s">
        <v>364</v>
      </c>
      <c r="AQ16" s="777"/>
      <c r="AR16" s="777"/>
      <c r="AS16" s="777"/>
      <c r="AT16" s="777"/>
      <c r="AU16" s="777"/>
      <c r="AV16" s="777"/>
      <c r="AW16" s="777"/>
      <c r="AX16" s="245"/>
      <c r="AZ16" s="246" t="s">
        <v>36</v>
      </c>
    </row>
    <row r="17" spans="1:52" ht="15">
      <c r="A17" s="742"/>
      <c r="B17" s="742"/>
      <c r="C17" s="776"/>
      <c r="D17" s="742"/>
      <c r="E17" s="742" t="s">
        <v>365</v>
      </c>
      <c r="F17" s="742"/>
      <c r="G17" s="742"/>
      <c r="H17" s="742"/>
      <c r="I17" s="244"/>
      <c r="J17" s="742" t="s">
        <v>366</v>
      </c>
      <c r="K17" s="742"/>
      <c r="L17" s="742"/>
      <c r="M17" s="742"/>
      <c r="N17" s="245"/>
      <c r="O17" s="741" t="s">
        <v>367</v>
      </c>
      <c r="P17" s="742"/>
      <c r="Q17" s="742"/>
      <c r="R17" s="742"/>
      <c r="S17" s="245"/>
      <c r="T17" s="741" t="s">
        <v>368</v>
      </c>
      <c r="U17" s="742"/>
      <c r="V17" s="742"/>
      <c r="W17" s="742"/>
      <c r="X17" s="245"/>
      <c r="Y17" s="315"/>
      <c r="Z17" s="315"/>
      <c r="AA17" s="315"/>
      <c r="AB17" s="315"/>
      <c r="AC17" s="315"/>
      <c r="AD17" s="315"/>
      <c r="AE17" s="316"/>
      <c r="AF17" s="245"/>
      <c r="AG17" s="742" t="s">
        <v>369</v>
      </c>
      <c r="AH17" s="742"/>
      <c r="AI17" s="742"/>
      <c r="AJ17" s="742"/>
      <c r="AK17" s="742"/>
      <c r="AL17" s="742"/>
      <c r="AM17" s="742"/>
      <c r="AN17" s="742"/>
      <c r="AO17" s="245"/>
      <c r="AP17" s="742" t="s">
        <v>370</v>
      </c>
      <c r="AQ17" s="742"/>
      <c r="AR17" s="742"/>
      <c r="AS17" s="742"/>
      <c r="AT17" s="742"/>
      <c r="AU17" s="742"/>
      <c r="AV17" s="742"/>
      <c r="AW17" s="742"/>
      <c r="AX17" s="245"/>
      <c r="AZ17" s="247">
        <f>'Cálculo de BDI'!D27</f>
        <v>0.2693493221133738</v>
      </c>
    </row>
    <row r="18" spans="1:50" ht="15">
      <c r="A18" s="742"/>
      <c r="B18" s="742"/>
      <c r="C18" s="776"/>
      <c r="D18" s="742"/>
      <c r="E18" s="742" t="s">
        <v>371</v>
      </c>
      <c r="F18" s="742"/>
      <c r="G18" s="742"/>
      <c r="H18" s="742"/>
      <c r="I18" s="248" t="s">
        <v>358</v>
      </c>
      <c r="J18" s="742" t="s">
        <v>371</v>
      </c>
      <c r="K18" s="742"/>
      <c r="L18" s="742"/>
      <c r="M18" s="742"/>
      <c r="N18" s="248" t="s">
        <v>358</v>
      </c>
      <c r="O18" s="742" t="s">
        <v>371</v>
      </c>
      <c r="P18" s="742"/>
      <c r="Q18" s="742"/>
      <c r="R18" s="742"/>
      <c r="S18" s="248" t="s">
        <v>358</v>
      </c>
      <c r="T18" s="742" t="s">
        <v>371</v>
      </c>
      <c r="U18" s="742"/>
      <c r="V18" s="742"/>
      <c r="W18" s="742"/>
      <c r="X18" s="248" t="s">
        <v>358</v>
      </c>
      <c r="Y18" s="315"/>
      <c r="Z18" s="315"/>
      <c r="AA18" s="316"/>
      <c r="AB18" s="314"/>
      <c r="AC18" s="315"/>
      <c r="AD18" s="315"/>
      <c r="AE18" s="316"/>
      <c r="AF18" s="248" t="s">
        <v>358</v>
      </c>
      <c r="AG18" s="742" t="s">
        <v>372</v>
      </c>
      <c r="AH18" s="742"/>
      <c r="AI18" s="742"/>
      <c r="AJ18" s="742"/>
      <c r="AK18" s="742" t="s">
        <v>373</v>
      </c>
      <c r="AL18" s="742"/>
      <c r="AM18" s="742"/>
      <c r="AN18" s="742"/>
      <c r="AO18" s="248" t="s">
        <v>358</v>
      </c>
      <c r="AP18" s="742" t="s">
        <v>372</v>
      </c>
      <c r="AQ18" s="742"/>
      <c r="AR18" s="742"/>
      <c r="AS18" s="742"/>
      <c r="AT18" s="742" t="s">
        <v>373</v>
      </c>
      <c r="AU18" s="742"/>
      <c r="AV18" s="742"/>
      <c r="AW18" s="742"/>
      <c r="AX18" s="248" t="s">
        <v>358</v>
      </c>
    </row>
    <row r="19" spans="1:52" ht="15">
      <c r="A19" s="730" t="str">
        <f>'Orçamento resumido'!B19</f>
        <v>02.00.000</v>
      </c>
      <c r="B19" s="730" t="str">
        <f>'Orçamento resumido'!C19</f>
        <v>SERVIÇOS PRELIMINARES</v>
      </c>
      <c r="C19" s="733">
        <f>'Orçamento resumido'!E19</f>
        <v>32980.46</v>
      </c>
      <c r="D19" s="734">
        <f>C19/$C$39</f>
        <v>0.12684792307692305</v>
      </c>
      <c r="E19" s="727">
        <f>C19*I19</f>
        <v>23086.321999999996</v>
      </c>
      <c r="F19" s="728"/>
      <c r="G19" s="728"/>
      <c r="H19" s="729"/>
      <c r="I19" s="245">
        <v>0.7</v>
      </c>
      <c r="J19" s="735">
        <f>C19*N19</f>
        <v>9894.137999999999</v>
      </c>
      <c r="K19" s="736"/>
      <c r="L19" s="736"/>
      <c r="M19" s="737"/>
      <c r="N19" s="249">
        <v>0.3</v>
      </c>
      <c r="O19" s="727">
        <f>ROUND(C19*S19,2)</f>
        <v>0</v>
      </c>
      <c r="P19" s="728"/>
      <c r="Q19" s="728"/>
      <c r="R19" s="729"/>
      <c r="S19" s="249">
        <v>0</v>
      </c>
      <c r="T19" s="727">
        <f>ROUND(C19*X19,2)</f>
        <v>0</v>
      </c>
      <c r="U19" s="728"/>
      <c r="V19" s="728"/>
      <c r="W19" s="729"/>
      <c r="X19" s="249">
        <v>0</v>
      </c>
      <c r="Y19" s="318"/>
      <c r="Z19" s="318"/>
      <c r="AA19" s="319"/>
      <c r="AB19" s="317"/>
      <c r="AC19" s="318"/>
      <c r="AD19" s="318"/>
      <c r="AE19" s="319"/>
      <c r="AF19" s="249">
        <v>0</v>
      </c>
      <c r="AG19" s="727" t="e">
        <f>ROUND(#REF!*(1+$AZ$17)*AO19,2)</f>
        <v>#REF!</v>
      </c>
      <c r="AH19" s="728"/>
      <c r="AI19" s="728"/>
      <c r="AJ19" s="729"/>
      <c r="AK19" s="727" t="e">
        <f>ROUND(#REF!*(1+$AZ$17)*AO19,2)</f>
        <v>#REF!</v>
      </c>
      <c r="AL19" s="728"/>
      <c r="AM19" s="728"/>
      <c r="AN19" s="729"/>
      <c r="AO19" s="249">
        <v>0</v>
      </c>
      <c r="AP19" s="727" t="e">
        <f>ROUND(#REF!*(1+$AZ$17)*AX19,2)</f>
        <v>#REF!</v>
      </c>
      <c r="AQ19" s="728"/>
      <c r="AR19" s="728"/>
      <c r="AS19" s="729"/>
      <c r="AT19" s="727" t="e">
        <f>ROUND(#REF!*(1+$AZ$17)*AX19,2)</f>
        <v>#REF!</v>
      </c>
      <c r="AU19" s="728"/>
      <c r="AV19" s="728"/>
      <c r="AW19" s="729"/>
      <c r="AX19" s="249">
        <v>0</v>
      </c>
      <c r="AY19" s="250"/>
      <c r="AZ19" s="622"/>
    </row>
    <row r="20" spans="1:51" ht="15">
      <c r="A20" s="731"/>
      <c r="B20" s="731"/>
      <c r="C20" s="731"/>
      <c r="D20" s="734"/>
      <c r="E20" s="251"/>
      <c r="F20" s="251"/>
      <c r="G20" s="251"/>
      <c r="H20" s="253"/>
      <c r="I20" s="245"/>
      <c r="J20" s="252"/>
      <c r="K20" s="252"/>
      <c r="L20" s="252"/>
      <c r="M20" s="254"/>
      <c r="N20" s="249"/>
      <c r="O20" s="252"/>
      <c r="P20" s="252"/>
      <c r="Q20" s="252"/>
      <c r="R20" s="252"/>
      <c r="S20" s="249"/>
      <c r="T20" s="252"/>
      <c r="U20" s="252"/>
      <c r="V20" s="252"/>
      <c r="W20" s="252"/>
      <c r="X20" s="249"/>
      <c r="Y20" s="252"/>
      <c r="Z20" s="252"/>
      <c r="AA20" s="252"/>
      <c r="AB20" s="252"/>
      <c r="AC20" s="252"/>
      <c r="AD20" s="252"/>
      <c r="AE20" s="252"/>
      <c r="AF20" s="249"/>
      <c r="AG20" s="252"/>
      <c r="AH20" s="252"/>
      <c r="AI20" s="252"/>
      <c r="AJ20" s="252"/>
      <c r="AK20" s="252"/>
      <c r="AL20" s="252"/>
      <c r="AM20" s="252"/>
      <c r="AN20" s="252"/>
      <c r="AO20" s="249"/>
      <c r="AP20" s="252"/>
      <c r="AQ20" s="252"/>
      <c r="AR20" s="252"/>
      <c r="AS20" s="252"/>
      <c r="AT20" s="252"/>
      <c r="AU20" s="252"/>
      <c r="AV20" s="252"/>
      <c r="AW20" s="252"/>
      <c r="AX20" s="249"/>
      <c r="AY20" s="250"/>
    </row>
    <row r="21" spans="1:52" ht="15.75" customHeight="1">
      <c r="A21" s="747" t="str">
        <f>'Orçamento resumido'!B20</f>
        <v>03.00.000</v>
      </c>
      <c r="B21" s="747" t="str">
        <f>'Orçamento resumido'!C20</f>
        <v> FUNDAÇÕES E ESTRUTURAS</v>
      </c>
      <c r="C21" s="749">
        <f>'Orçamento resumido'!E20</f>
        <v>19057.68</v>
      </c>
      <c r="D21" s="734">
        <f>C21/$C$39</f>
        <v>0.07329876923076922</v>
      </c>
      <c r="E21" s="727">
        <f>C21*I21</f>
        <v>19057.68</v>
      </c>
      <c r="F21" s="728"/>
      <c r="G21" s="728"/>
      <c r="H21" s="729"/>
      <c r="I21" s="245">
        <v>1</v>
      </c>
      <c r="J21" s="735">
        <f>C21*N21</f>
        <v>0</v>
      </c>
      <c r="K21" s="736"/>
      <c r="L21" s="736"/>
      <c r="M21" s="737"/>
      <c r="N21" s="249">
        <v>0</v>
      </c>
      <c r="O21" s="738">
        <f>ROUND(C21*S21,2)</f>
        <v>0</v>
      </c>
      <c r="P21" s="739"/>
      <c r="Q21" s="739"/>
      <c r="R21" s="740"/>
      <c r="S21" s="249">
        <v>0</v>
      </c>
      <c r="T21" s="738">
        <f>ROUND(C21*X21,2)</f>
        <v>0</v>
      </c>
      <c r="U21" s="739"/>
      <c r="V21" s="739"/>
      <c r="W21" s="740"/>
      <c r="X21" s="249">
        <v>0</v>
      </c>
      <c r="Y21" s="321"/>
      <c r="Z21" s="321"/>
      <c r="AA21" s="322"/>
      <c r="AB21" s="320"/>
      <c r="AC21" s="321"/>
      <c r="AD21" s="321"/>
      <c r="AE21" s="322"/>
      <c r="AF21" s="249">
        <v>0</v>
      </c>
      <c r="AG21" s="738" t="e">
        <f>ROUND(#REF!*(1+$AZ$17)*AO21,2)</f>
        <v>#REF!</v>
      </c>
      <c r="AH21" s="739"/>
      <c r="AI21" s="739"/>
      <c r="AJ21" s="740"/>
      <c r="AK21" s="738" t="e">
        <f>ROUND(#REF!*(1+$AZ$17)*AO21,2)</f>
        <v>#REF!</v>
      </c>
      <c r="AL21" s="739"/>
      <c r="AM21" s="739"/>
      <c r="AN21" s="740"/>
      <c r="AO21" s="249">
        <v>0</v>
      </c>
      <c r="AP21" s="738" t="e">
        <f>ROUND(#REF!*(1+$AZ$17)*AX21,2)</f>
        <v>#REF!</v>
      </c>
      <c r="AQ21" s="739"/>
      <c r="AR21" s="739"/>
      <c r="AS21" s="740"/>
      <c r="AT21" s="738" t="e">
        <f>ROUND(#REF!*(1+$AZ$17)*AX21,2)</f>
        <v>#REF!</v>
      </c>
      <c r="AU21" s="739"/>
      <c r="AV21" s="739"/>
      <c r="AW21" s="740"/>
      <c r="AX21" s="249">
        <v>0</v>
      </c>
      <c r="AY21" s="250"/>
      <c r="AZ21" s="622"/>
    </row>
    <row r="22" spans="1:51" ht="15" customHeight="1">
      <c r="A22" s="748"/>
      <c r="B22" s="748"/>
      <c r="C22" s="750"/>
      <c r="D22" s="734"/>
      <c r="E22" s="251"/>
      <c r="F22" s="251"/>
      <c r="G22" s="251"/>
      <c r="H22" s="251"/>
      <c r="I22" s="245"/>
      <c r="J22" s="252"/>
      <c r="K22" s="252"/>
      <c r="L22" s="252"/>
      <c r="M22" s="252"/>
      <c r="N22" s="249"/>
      <c r="O22" s="252"/>
      <c r="P22" s="252"/>
      <c r="Q22" s="252"/>
      <c r="R22" s="252"/>
      <c r="S22" s="249"/>
      <c r="T22" s="252"/>
      <c r="U22" s="252"/>
      <c r="V22" s="252"/>
      <c r="W22" s="252"/>
      <c r="X22" s="249"/>
      <c r="Y22" s="252"/>
      <c r="Z22" s="252"/>
      <c r="AA22" s="252"/>
      <c r="AB22" s="252"/>
      <c r="AC22" s="252"/>
      <c r="AD22" s="252"/>
      <c r="AE22" s="252"/>
      <c r="AF22" s="249"/>
      <c r="AG22" s="252"/>
      <c r="AH22" s="252"/>
      <c r="AI22" s="252"/>
      <c r="AJ22" s="252"/>
      <c r="AK22" s="252"/>
      <c r="AL22" s="252"/>
      <c r="AM22" s="252"/>
      <c r="AN22" s="252"/>
      <c r="AO22" s="249"/>
      <c r="AP22" s="252"/>
      <c r="AQ22" s="252"/>
      <c r="AR22" s="252"/>
      <c r="AS22" s="252"/>
      <c r="AT22" s="252"/>
      <c r="AU22" s="252"/>
      <c r="AV22" s="252"/>
      <c r="AW22" s="252"/>
      <c r="AX22" s="249"/>
      <c r="AY22" s="250"/>
    </row>
    <row r="23" spans="1:52" ht="15" customHeight="1">
      <c r="A23" s="730" t="str">
        <f>'Orçamento resumido'!B21</f>
        <v>04.00.000</v>
      </c>
      <c r="B23" s="730" t="str">
        <f>'Orçamento resumido'!C21</f>
        <v>ARQUITETURA E ELEMENTOS DE URBANISMO</v>
      </c>
      <c r="C23" s="733">
        <f>'Orçamento resumido'!E21</f>
        <v>19825.21</v>
      </c>
      <c r="D23" s="734">
        <f>C23/$C$39</f>
        <v>0.07625080769230769</v>
      </c>
      <c r="E23" s="727">
        <f>C23*I23</f>
        <v>5947.562999999999</v>
      </c>
      <c r="F23" s="728"/>
      <c r="G23" s="728"/>
      <c r="H23" s="729"/>
      <c r="I23" s="245">
        <v>0.3</v>
      </c>
      <c r="J23" s="735">
        <f>C23*N23</f>
        <v>13877.646999999999</v>
      </c>
      <c r="K23" s="736"/>
      <c r="L23" s="736"/>
      <c r="M23" s="737"/>
      <c r="N23" s="249">
        <v>0.7</v>
      </c>
      <c r="O23" s="743">
        <f>ROUND(C23*S23,2)</f>
        <v>0</v>
      </c>
      <c r="P23" s="743"/>
      <c r="Q23" s="743"/>
      <c r="R23" s="743"/>
      <c r="S23" s="249">
        <v>0</v>
      </c>
      <c r="T23" s="743">
        <f>ROUND(C23*X23,2)</f>
        <v>0</v>
      </c>
      <c r="U23" s="743"/>
      <c r="V23" s="743"/>
      <c r="W23" s="743"/>
      <c r="X23" s="249">
        <v>0</v>
      </c>
      <c r="Y23" s="321"/>
      <c r="Z23" s="321"/>
      <c r="AA23" s="322"/>
      <c r="AB23" s="320"/>
      <c r="AC23" s="321"/>
      <c r="AD23" s="321"/>
      <c r="AE23" s="322"/>
      <c r="AF23" s="249">
        <v>0</v>
      </c>
      <c r="AG23" s="743"/>
      <c r="AH23" s="743"/>
      <c r="AI23" s="743"/>
      <c r="AJ23" s="743"/>
      <c r="AK23" s="743"/>
      <c r="AL23" s="743"/>
      <c r="AM23" s="743"/>
      <c r="AN23" s="743"/>
      <c r="AO23" s="249">
        <v>0</v>
      </c>
      <c r="AP23" s="743"/>
      <c r="AQ23" s="743"/>
      <c r="AR23" s="743"/>
      <c r="AS23" s="743"/>
      <c r="AT23" s="743"/>
      <c r="AU23" s="743"/>
      <c r="AV23" s="743"/>
      <c r="AW23" s="743"/>
      <c r="AX23" s="249">
        <v>0</v>
      </c>
      <c r="AY23" s="250"/>
      <c r="AZ23" s="622"/>
    </row>
    <row r="24" spans="1:51" ht="14.25" customHeight="1">
      <c r="A24" s="731"/>
      <c r="B24" s="731"/>
      <c r="C24" s="731"/>
      <c r="D24" s="734"/>
      <c r="E24" s="254"/>
      <c r="F24" s="252"/>
      <c r="G24" s="252"/>
      <c r="H24" s="252"/>
      <c r="I24" s="245"/>
      <c r="J24" s="252"/>
      <c r="K24" s="254"/>
      <c r="L24" s="254"/>
      <c r="M24" s="254"/>
      <c r="N24" s="249"/>
      <c r="O24" s="252"/>
      <c r="P24" s="252"/>
      <c r="Q24" s="254"/>
      <c r="R24" s="252"/>
      <c r="S24" s="249"/>
      <c r="T24" s="252"/>
      <c r="U24" s="252"/>
      <c r="V24" s="252"/>
      <c r="W24" s="254"/>
      <c r="X24" s="249"/>
      <c r="Y24" s="252"/>
      <c r="Z24" s="252"/>
      <c r="AA24" s="252"/>
      <c r="AB24" s="252"/>
      <c r="AC24" s="252"/>
      <c r="AD24" s="252"/>
      <c r="AE24" s="252"/>
      <c r="AF24" s="249"/>
      <c r="AG24" s="252"/>
      <c r="AH24" s="252"/>
      <c r="AI24" s="252"/>
      <c r="AJ24" s="252"/>
      <c r="AK24" s="252"/>
      <c r="AL24" s="252"/>
      <c r="AM24" s="252"/>
      <c r="AN24" s="252"/>
      <c r="AO24" s="249"/>
      <c r="AP24" s="252"/>
      <c r="AQ24" s="252"/>
      <c r="AR24" s="252"/>
      <c r="AS24" s="252"/>
      <c r="AT24" s="252"/>
      <c r="AU24" s="252"/>
      <c r="AV24" s="252"/>
      <c r="AW24" s="252"/>
      <c r="AX24" s="249"/>
      <c r="AY24" s="250"/>
    </row>
    <row r="25" spans="1:52" ht="15.75" customHeight="1">
      <c r="A25" s="730" t="str">
        <f>'Orçamento resumido'!B22</f>
        <v>05.00.000</v>
      </c>
      <c r="B25" s="730" t="str">
        <f>'Orçamento resumido'!C22</f>
        <v>INSTALAÇÕES HIDRÁULICAS E SANITÁRIAS</v>
      </c>
      <c r="C25" s="733">
        <f>'Orçamento resumido'!E22</f>
        <v>1089.32</v>
      </c>
      <c r="D25" s="734">
        <f>C25/$C$39</f>
        <v>0.004189692307692307</v>
      </c>
      <c r="E25" s="727">
        <f>C25*I25</f>
        <v>108.932</v>
      </c>
      <c r="F25" s="728"/>
      <c r="G25" s="728"/>
      <c r="H25" s="729"/>
      <c r="I25" s="245">
        <v>0.1</v>
      </c>
      <c r="J25" s="735">
        <f>C25*N25</f>
        <v>980.3879999999999</v>
      </c>
      <c r="K25" s="736"/>
      <c r="L25" s="736"/>
      <c r="M25" s="737"/>
      <c r="N25" s="249">
        <v>0.9</v>
      </c>
      <c r="O25" s="738">
        <f>ROUNDUP(C25*S25,2)</f>
        <v>0</v>
      </c>
      <c r="P25" s="739"/>
      <c r="Q25" s="739"/>
      <c r="R25" s="740"/>
      <c r="S25" s="249">
        <v>0</v>
      </c>
      <c r="T25" s="738">
        <f>ROUND(C25*X25,2)</f>
        <v>0</v>
      </c>
      <c r="U25" s="739"/>
      <c r="V25" s="739"/>
      <c r="W25" s="740"/>
      <c r="X25" s="249">
        <v>0</v>
      </c>
      <c r="Y25" s="252"/>
      <c r="Z25" s="252"/>
      <c r="AA25" s="252"/>
      <c r="AB25" s="252"/>
      <c r="AC25" s="252"/>
      <c r="AD25" s="252"/>
      <c r="AE25" s="252"/>
      <c r="AF25" s="249"/>
      <c r="AG25" s="252"/>
      <c r="AH25" s="252"/>
      <c r="AI25" s="252"/>
      <c r="AJ25" s="252"/>
      <c r="AK25" s="252"/>
      <c r="AL25" s="252"/>
      <c r="AM25" s="252"/>
      <c r="AN25" s="252"/>
      <c r="AO25" s="249"/>
      <c r="AP25" s="252"/>
      <c r="AQ25" s="252"/>
      <c r="AR25" s="252"/>
      <c r="AS25" s="252"/>
      <c r="AT25" s="252"/>
      <c r="AU25" s="252"/>
      <c r="AV25" s="252"/>
      <c r="AW25" s="252"/>
      <c r="AX25" s="249"/>
      <c r="AY25" s="250"/>
      <c r="AZ25" s="622"/>
    </row>
    <row r="26" spans="1:51" ht="12.75" customHeight="1">
      <c r="A26" s="731"/>
      <c r="B26" s="731"/>
      <c r="C26" s="731"/>
      <c r="D26" s="734"/>
      <c r="E26" s="254"/>
      <c r="F26" s="252"/>
      <c r="G26" s="252"/>
      <c r="H26" s="252"/>
      <c r="I26" s="245"/>
      <c r="J26" s="252"/>
      <c r="K26" s="254"/>
      <c r="L26" s="254"/>
      <c r="M26" s="254"/>
      <c r="N26" s="249"/>
      <c r="O26" s="252"/>
      <c r="P26" s="254"/>
      <c r="Q26" s="254"/>
      <c r="R26" s="252"/>
      <c r="S26" s="249"/>
      <c r="T26" s="252"/>
      <c r="U26" s="252"/>
      <c r="V26" s="252"/>
      <c r="W26" s="254"/>
      <c r="X26" s="249"/>
      <c r="Y26" s="252"/>
      <c r="Z26" s="252"/>
      <c r="AA26" s="252"/>
      <c r="AB26" s="252"/>
      <c r="AC26" s="252"/>
      <c r="AD26" s="252"/>
      <c r="AE26" s="252"/>
      <c r="AF26" s="249"/>
      <c r="AG26" s="252"/>
      <c r="AH26" s="252"/>
      <c r="AI26" s="252"/>
      <c r="AJ26" s="252"/>
      <c r="AK26" s="252"/>
      <c r="AL26" s="252"/>
      <c r="AM26" s="252"/>
      <c r="AN26" s="252"/>
      <c r="AO26" s="249"/>
      <c r="AP26" s="252"/>
      <c r="AQ26" s="252"/>
      <c r="AR26" s="252"/>
      <c r="AS26" s="252"/>
      <c r="AT26" s="252"/>
      <c r="AU26" s="252"/>
      <c r="AV26" s="252"/>
      <c r="AW26" s="252"/>
      <c r="AX26" s="249"/>
      <c r="AY26" s="250"/>
    </row>
    <row r="27" spans="1:52" ht="15" customHeight="1">
      <c r="A27" s="747" t="str">
        <f>'Orçamento resumido'!B23</f>
        <v>06.00.000</v>
      </c>
      <c r="B27" s="747" t="str">
        <f>'Orçamento resumido'!C23</f>
        <v>INSTALAÇÕES ELÉTRICAS E ELETRÔNICAS</v>
      </c>
      <c r="C27" s="749">
        <f>'Orçamento resumido'!E23</f>
        <v>101277.47</v>
      </c>
      <c r="D27" s="734">
        <f>C27/$C$39</f>
        <v>0.3895287307692307</v>
      </c>
      <c r="E27" s="727">
        <f>C27*I27</f>
        <v>20255.494000000002</v>
      </c>
      <c r="F27" s="728"/>
      <c r="G27" s="728"/>
      <c r="H27" s="729"/>
      <c r="I27" s="245">
        <v>0.2</v>
      </c>
      <c r="J27" s="735">
        <f>C27*N27</f>
        <v>81021.97600000001</v>
      </c>
      <c r="K27" s="736"/>
      <c r="L27" s="736"/>
      <c r="M27" s="737"/>
      <c r="N27" s="249">
        <v>0.8</v>
      </c>
      <c r="O27" s="743">
        <f>ROUND(C27*S27,2)</f>
        <v>0</v>
      </c>
      <c r="P27" s="743"/>
      <c r="Q27" s="743"/>
      <c r="R27" s="743"/>
      <c r="S27" s="249">
        <v>0</v>
      </c>
      <c r="T27" s="743">
        <f>ROUND(C27*X27,2)</f>
        <v>0</v>
      </c>
      <c r="U27" s="743"/>
      <c r="V27" s="743"/>
      <c r="W27" s="743"/>
      <c r="X27" s="249">
        <v>0</v>
      </c>
      <c r="Y27" s="321"/>
      <c r="Z27" s="321"/>
      <c r="AA27" s="322"/>
      <c r="AB27" s="320"/>
      <c r="AC27" s="321"/>
      <c r="AD27" s="321"/>
      <c r="AE27" s="322"/>
      <c r="AF27" s="249">
        <v>0</v>
      </c>
      <c r="AG27" s="743"/>
      <c r="AH27" s="743"/>
      <c r="AI27" s="743"/>
      <c r="AJ27" s="743"/>
      <c r="AK27" s="743"/>
      <c r="AL27" s="743"/>
      <c r="AM27" s="743"/>
      <c r="AN27" s="743"/>
      <c r="AO27" s="249">
        <v>0</v>
      </c>
      <c r="AP27" s="743"/>
      <c r="AQ27" s="743"/>
      <c r="AR27" s="743"/>
      <c r="AS27" s="743"/>
      <c r="AT27" s="743"/>
      <c r="AU27" s="743"/>
      <c r="AV27" s="743"/>
      <c r="AW27" s="743"/>
      <c r="AX27" s="249">
        <v>0</v>
      </c>
      <c r="AY27" s="250"/>
      <c r="AZ27" s="622"/>
    </row>
    <row r="28" spans="1:51" ht="15">
      <c r="A28" s="748"/>
      <c r="B28" s="748"/>
      <c r="C28" s="750"/>
      <c r="D28" s="734"/>
      <c r="E28" s="254"/>
      <c r="F28" s="252"/>
      <c r="G28" s="252"/>
      <c r="H28" s="252"/>
      <c r="I28" s="245"/>
      <c r="J28" s="252"/>
      <c r="K28" s="254"/>
      <c r="L28" s="254"/>
      <c r="M28" s="254"/>
      <c r="N28" s="249"/>
      <c r="O28" s="252"/>
      <c r="P28" s="254"/>
      <c r="Q28" s="254"/>
      <c r="R28" s="252"/>
      <c r="S28" s="249"/>
      <c r="T28" s="252"/>
      <c r="U28" s="252"/>
      <c r="V28" s="252"/>
      <c r="W28" s="254"/>
      <c r="X28" s="249"/>
      <c r="Y28" s="252"/>
      <c r="Z28" s="252"/>
      <c r="AA28" s="252"/>
      <c r="AB28" s="252"/>
      <c r="AC28" s="252"/>
      <c r="AD28" s="252"/>
      <c r="AE28" s="252"/>
      <c r="AF28" s="249"/>
      <c r="AG28" s="252"/>
      <c r="AH28" s="252"/>
      <c r="AI28" s="252"/>
      <c r="AJ28" s="252"/>
      <c r="AK28" s="252"/>
      <c r="AL28" s="252"/>
      <c r="AM28" s="252"/>
      <c r="AN28" s="252"/>
      <c r="AO28" s="249"/>
      <c r="AP28" s="252"/>
      <c r="AQ28" s="252"/>
      <c r="AR28" s="252"/>
      <c r="AS28" s="252"/>
      <c r="AT28" s="252"/>
      <c r="AU28" s="252"/>
      <c r="AV28" s="252"/>
      <c r="AW28" s="252"/>
      <c r="AX28" s="249"/>
      <c r="AY28" s="250"/>
    </row>
    <row r="29" spans="1:51" ht="15" hidden="1">
      <c r="A29" s="747" t="e">
        <f>'Orçamento resumido'!B24</f>
        <v>#REF!</v>
      </c>
      <c r="B29" s="730" t="e">
        <f>'Orçamento resumido'!C24</f>
        <v>#REF!</v>
      </c>
      <c r="C29" s="749">
        <f>'Orçamento resumido'!E24</f>
        <v>0</v>
      </c>
      <c r="D29" s="734">
        <f>C29/$C$39</f>
        <v>0</v>
      </c>
      <c r="E29" s="744">
        <f>ROUND(C29*I29,2)</f>
        <v>0</v>
      </c>
      <c r="F29" s="745"/>
      <c r="G29" s="745"/>
      <c r="H29" s="746"/>
      <c r="I29" s="245">
        <v>0</v>
      </c>
      <c r="J29" s="738">
        <f>ROUND(C29*N29,2)</f>
        <v>0</v>
      </c>
      <c r="K29" s="739"/>
      <c r="L29" s="739"/>
      <c r="M29" s="740"/>
      <c r="N29" s="249">
        <v>0</v>
      </c>
      <c r="O29" s="738">
        <f>ROUND(C29*S29,2)</f>
        <v>0</v>
      </c>
      <c r="P29" s="739"/>
      <c r="Q29" s="739"/>
      <c r="R29" s="740"/>
      <c r="S29" s="249">
        <v>0</v>
      </c>
      <c r="T29" s="738">
        <f>ROUND(C29*X29,2)</f>
        <v>0</v>
      </c>
      <c r="U29" s="739"/>
      <c r="V29" s="739"/>
      <c r="W29" s="740"/>
      <c r="X29" s="249">
        <v>0</v>
      </c>
      <c r="Y29" s="252"/>
      <c r="Z29" s="252"/>
      <c r="AA29" s="252"/>
      <c r="AB29" s="252"/>
      <c r="AC29" s="252"/>
      <c r="AD29" s="252"/>
      <c r="AE29" s="252"/>
      <c r="AF29" s="249"/>
      <c r="AG29" s="252"/>
      <c r="AH29" s="252"/>
      <c r="AI29" s="252"/>
      <c r="AJ29" s="252"/>
      <c r="AK29" s="252"/>
      <c r="AL29" s="252"/>
      <c r="AM29" s="252"/>
      <c r="AN29" s="252"/>
      <c r="AO29" s="249"/>
      <c r="AP29" s="252"/>
      <c r="AQ29" s="252"/>
      <c r="AR29" s="252"/>
      <c r="AS29" s="252"/>
      <c r="AT29" s="252"/>
      <c r="AU29" s="252"/>
      <c r="AV29" s="252"/>
      <c r="AW29" s="252"/>
      <c r="AX29" s="249"/>
      <c r="AY29" s="250"/>
    </row>
    <row r="30" spans="1:51" ht="15" hidden="1">
      <c r="A30" s="748"/>
      <c r="B30" s="731"/>
      <c r="C30" s="750"/>
      <c r="D30" s="734"/>
      <c r="E30" s="252"/>
      <c r="F30" s="252"/>
      <c r="G30" s="252"/>
      <c r="H30" s="252"/>
      <c r="I30" s="245"/>
      <c r="J30" s="254"/>
      <c r="K30" s="252"/>
      <c r="L30" s="252"/>
      <c r="M30" s="252"/>
      <c r="N30" s="249"/>
      <c r="O30" s="252"/>
      <c r="P30" s="254"/>
      <c r="Q30" s="254"/>
      <c r="R30" s="252"/>
      <c r="S30" s="249"/>
      <c r="T30" s="252"/>
      <c r="U30" s="252"/>
      <c r="V30" s="252"/>
      <c r="W30" s="254"/>
      <c r="X30" s="249"/>
      <c r="Y30" s="252"/>
      <c r="Z30" s="252"/>
      <c r="AA30" s="252"/>
      <c r="AB30" s="252"/>
      <c r="AC30" s="252"/>
      <c r="AD30" s="252"/>
      <c r="AE30" s="252"/>
      <c r="AF30" s="249"/>
      <c r="AG30" s="252"/>
      <c r="AH30" s="252"/>
      <c r="AI30" s="252"/>
      <c r="AJ30" s="252"/>
      <c r="AK30" s="252"/>
      <c r="AL30" s="252"/>
      <c r="AM30" s="252"/>
      <c r="AN30" s="252"/>
      <c r="AO30" s="249"/>
      <c r="AP30" s="252"/>
      <c r="AQ30" s="252"/>
      <c r="AR30" s="252"/>
      <c r="AS30" s="252"/>
      <c r="AT30" s="252"/>
      <c r="AU30" s="252"/>
      <c r="AV30" s="252"/>
      <c r="AW30" s="252"/>
      <c r="AX30" s="249"/>
      <c r="AY30" s="250"/>
    </row>
    <row r="31" spans="1:52" ht="15">
      <c r="A31" s="730" t="str">
        <f>'Orçamento resumido'!B25</f>
        <v>08.00.000</v>
      </c>
      <c r="B31" s="730" t="str">
        <f>'Orçamento resumido'!C25</f>
        <v>INSTALAÇÕES DE PREVENÇÃO E COMBATE A INCÊNDIO</v>
      </c>
      <c r="C31" s="733">
        <f>'Orçamento resumido'!E25</f>
        <v>58770.270000000004</v>
      </c>
      <c r="D31" s="734">
        <f>C31/$C$39</f>
        <v>0.22603949999999998</v>
      </c>
      <c r="E31" s="727">
        <f>C31*I31</f>
        <v>23508.108000000004</v>
      </c>
      <c r="F31" s="728"/>
      <c r="G31" s="728"/>
      <c r="H31" s="729"/>
      <c r="I31" s="245">
        <v>0.4</v>
      </c>
      <c r="J31" s="735">
        <f>C31*N31</f>
        <v>35262.162000000004</v>
      </c>
      <c r="K31" s="736"/>
      <c r="L31" s="736"/>
      <c r="M31" s="737"/>
      <c r="N31" s="249">
        <v>0.6</v>
      </c>
      <c r="O31" s="771">
        <f>ROUND(C31*S31,2)</f>
        <v>0</v>
      </c>
      <c r="P31" s="771"/>
      <c r="Q31" s="771"/>
      <c r="R31" s="771"/>
      <c r="S31" s="249">
        <v>0</v>
      </c>
      <c r="T31" s="771">
        <f>ROUND(C31*X31,2)</f>
        <v>0</v>
      </c>
      <c r="U31" s="771"/>
      <c r="V31" s="771"/>
      <c r="W31" s="771"/>
      <c r="X31" s="249">
        <v>0</v>
      </c>
      <c r="Y31" s="321"/>
      <c r="Z31" s="321"/>
      <c r="AA31" s="322"/>
      <c r="AB31" s="320"/>
      <c r="AC31" s="321"/>
      <c r="AD31" s="321"/>
      <c r="AE31" s="322"/>
      <c r="AF31" s="249">
        <v>0</v>
      </c>
      <c r="AG31" s="743" t="e">
        <f>ROUND(#REF!*(1+$AZ$17)*AO31,2)</f>
        <v>#REF!</v>
      </c>
      <c r="AH31" s="743"/>
      <c r="AI31" s="743"/>
      <c r="AJ31" s="743"/>
      <c r="AK31" s="743" t="e">
        <f>ROUND(#REF!*(1+$AZ$17)*AO31,2)</f>
        <v>#REF!</v>
      </c>
      <c r="AL31" s="743"/>
      <c r="AM31" s="743"/>
      <c r="AN31" s="743"/>
      <c r="AO31" s="249">
        <v>0</v>
      </c>
      <c r="AP31" s="743" t="e">
        <f>ROUND(#REF!*(1+$AZ$17)*AX31,2)</f>
        <v>#REF!</v>
      </c>
      <c r="AQ31" s="743"/>
      <c r="AR31" s="743"/>
      <c r="AS31" s="743"/>
      <c r="AT31" s="743" t="e">
        <f>ROUND(#REF!*(1+$AZ$17)*AX31,2)</f>
        <v>#REF!</v>
      </c>
      <c r="AU31" s="743"/>
      <c r="AV31" s="743"/>
      <c r="AW31" s="743"/>
      <c r="AX31" s="249">
        <v>0</v>
      </c>
      <c r="AY31" s="250"/>
      <c r="AZ31" s="622"/>
    </row>
    <row r="32" spans="1:51" ht="15">
      <c r="A32" s="731"/>
      <c r="B32" s="731"/>
      <c r="C32" s="731"/>
      <c r="D32" s="734"/>
      <c r="E32" s="254"/>
      <c r="F32" s="254"/>
      <c r="G32" s="253"/>
      <c r="H32" s="253"/>
      <c r="I32" s="249"/>
      <c r="J32" s="252"/>
      <c r="K32" s="252"/>
      <c r="L32" s="254"/>
      <c r="M32" s="254"/>
      <c r="N32" s="249"/>
      <c r="O32" s="252"/>
      <c r="P32" s="254"/>
      <c r="Q32" s="254"/>
      <c r="R32" s="252"/>
      <c r="S32" s="249"/>
      <c r="T32" s="252"/>
      <c r="U32" s="252"/>
      <c r="V32" s="252"/>
      <c r="W32" s="254"/>
      <c r="X32" s="249"/>
      <c r="Y32" s="252"/>
      <c r="Z32" s="252"/>
      <c r="AA32" s="252"/>
      <c r="AB32" s="252"/>
      <c r="AC32" s="252"/>
      <c r="AD32" s="252"/>
      <c r="AE32" s="252"/>
      <c r="AF32" s="249"/>
      <c r="AG32" s="252"/>
      <c r="AH32" s="252"/>
      <c r="AI32" s="252"/>
      <c r="AJ32" s="252"/>
      <c r="AK32" s="252"/>
      <c r="AL32" s="252"/>
      <c r="AM32" s="252"/>
      <c r="AN32" s="252"/>
      <c r="AO32" s="249"/>
      <c r="AP32" s="252"/>
      <c r="AQ32" s="252"/>
      <c r="AR32" s="252"/>
      <c r="AS32" s="252"/>
      <c r="AT32" s="252"/>
      <c r="AU32" s="252"/>
      <c r="AV32" s="252"/>
      <c r="AW32" s="252"/>
      <c r="AX32" s="249"/>
      <c r="AY32" s="250"/>
    </row>
    <row r="33" spans="1:52" ht="15">
      <c r="A33" s="730" t="str">
        <f>'Orçamento resumido'!B26</f>
        <v>09.00.000</v>
      </c>
      <c r="B33" s="730" t="str">
        <f>'Orçamento resumido'!C26</f>
        <v>SERVIÇOS COMPLEMENTARES</v>
      </c>
      <c r="C33" s="733">
        <f>'Orçamento resumido'!E26</f>
        <v>5985.23</v>
      </c>
      <c r="D33" s="734">
        <f>C33/$C$39</f>
        <v>0.023020115384615382</v>
      </c>
      <c r="E33" s="727">
        <f>C33*I33</f>
        <v>0</v>
      </c>
      <c r="F33" s="728"/>
      <c r="G33" s="728"/>
      <c r="H33" s="729"/>
      <c r="I33" s="245">
        <v>0</v>
      </c>
      <c r="J33" s="735">
        <f>C33*N33</f>
        <v>5985.23</v>
      </c>
      <c r="K33" s="736"/>
      <c r="L33" s="736"/>
      <c r="M33" s="737"/>
      <c r="N33" s="249">
        <v>1</v>
      </c>
      <c r="O33" s="738">
        <f>ROUND(C33*S33,2)</f>
        <v>0</v>
      </c>
      <c r="P33" s="739"/>
      <c r="Q33" s="739"/>
      <c r="R33" s="740"/>
      <c r="S33" s="249">
        <v>0</v>
      </c>
      <c r="T33" s="738">
        <f>ROUND(C33*X33,2)</f>
        <v>0</v>
      </c>
      <c r="U33" s="739"/>
      <c r="V33" s="739"/>
      <c r="W33" s="740"/>
      <c r="X33" s="249">
        <v>0</v>
      </c>
      <c r="Y33" s="321"/>
      <c r="Z33" s="321"/>
      <c r="AA33" s="322"/>
      <c r="AB33" s="320"/>
      <c r="AC33" s="321"/>
      <c r="AD33" s="321"/>
      <c r="AE33" s="322"/>
      <c r="AF33" s="249">
        <v>0</v>
      </c>
      <c r="AG33" s="738" t="e">
        <f>ROUND(#REF!*AO33*(1+$AZ$17),2)</f>
        <v>#REF!</v>
      </c>
      <c r="AH33" s="739"/>
      <c r="AI33" s="739"/>
      <c r="AJ33" s="740"/>
      <c r="AK33" s="738" t="e">
        <f>ROUND(#REF!*AO33*(1+$AZ$17),2)</f>
        <v>#REF!</v>
      </c>
      <c r="AL33" s="739"/>
      <c r="AM33" s="739"/>
      <c r="AN33" s="740"/>
      <c r="AO33" s="249">
        <v>0</v>
      </c>
      <c r="AP33" s="727" t="e">
        <f>ROUND(#REF!*AX33*(1+$AZ$17),2)</f>
        <v>#REF!</v>
      </c>
      <c r="AQ33" s="728"/>
      <c r="AR33" s="728"/>
      <c r="AS33" s="729"/>
      <c r="AT33" s="727" t="e">
        <f>ROUND(#REF!*AX33*(1+$AZ$17),2)</f>
        <v>#REF!</v>
      </c>
      <c r="AU33" s="728"/>
      <c r="AV33" s="728"/>
      <c r="AW33" s="729"/>
      <c r="AX33" s="249">
        <v>0</v>
      </c>
      <c r="AY33" s="250"/>
      <c r="AZ33" s="622"/>
    </row>
    <row r="34" spans="1:52" ht="15">
      <c r="A34" s="731"/>
      <c r="B34" s="731"/>
      <c r="C34" s="731"/>
      <c r="D34" s="734"/>
      <c r="E34" s="253"/>
      <c r="F34" s="253"/>
      <c r="G34" s="253"/>
      <c r="H34" s="253"/>
      <c r="I34" s="249"/>
      <c r="J34" s="254"/>
      <c r="K34" s="254"/>
      <c r="L34" s="254"/>
      <c r="M34" s="254"/>
      <c r="N34" s="249"/>
      <c r="O34" s="252"/>
      <c r="P34" s="252"/>
      <c r="Q34" s="252"/>
      <c r="R34" s="252"/>
      <c r="S34" s="249"/>
      <c r="T34" s="254"/>
      <c r="U34" s="254"/>
      <c r="V34" s="254"/>
      <c r="W34" s="254"/>
      <c r="X34" s="249"/>
      <c r="Y34" s="252"/>
      <c r="Z34" s="252"/>
      <c r="AA34" s="252"/>
      <c r="AB34" s="252"/>
      <c r="AC34" s="252"/>
      <c r="AD34" s="252"/>
      <c r="AE34" s="252"/>
      <c r="AF34" s="249"/>
      <c r="AG34" s="252"/>
      <c r="AH34" s="252"/>
      <c r="AI34" s="252"/>
      <c r="AJ34" s="252"/>
      <c r="AK34" s="252"/>
      <c r="AL34" s="252"/>
      <c r="AM34" s="252"/>
      <c r="AN34" s="252"/>
      <c r="AO34" s="249"/>
      <c r="AP34" s="252"/>
      <c r="AQ34" s="252"/>
      <c r="AR34" s="252"/>
      <c r="AS34" s="252"/>
      <c r="AT34" s="252"/>
      <c r="AU34" s="252"/>
      <c r="AV34" s="252"/>
      <c r="AW34" s="252"/>
      <c r="AX34" s="249"/>
      <c r="AY34" s="250"/>
      <c r="AZ34" s="255"/>
    </row>
    <row r="35" spans="1:52" ht="15">
      <c r="A35" s="730" t="str">
        <f>'Orçamento resumido'!B27</f>
        <v>10.00.000</v>
      </c>
      <c r="B35" s="730" t="str">
        <f>'Orçamento resumido'!C27</f>
        <v>SERVIÇOS AUXILIARES E ADMINISTRATIVOS</v>
      </c>
      <c r="C35" s="733">
        <f>'Orçamento resumido'!E27</f>
        <v>18493.93</v>
      </c>
      <c r="D35" s="734">
        <f>C35/$C$39</f>
        <v>0.0711305</v>
      </c>
      <c r="E35" s="727">
        <f>C35*I35</f>
        <v>9246.965</v>
      </c>
      <c r="F35" s="728"/>
      <c r="G35" s="728"/>
      <c r="H35" s="729"/>
      <c r="I35" s="249">
        <v>0.5</v>
      </c>
      <c r="J35" s="735">
        <f>C35*N35</f>
        <v>9246.965</v>
      </c>
      <c r="K35" s="736"/>
      <c r="L35" s="736"/>
      <c r="M35" s="737"/>
      <c r="N35" s="249">
        <v>0.5</v>
      </c>
      <c r="O35" s="738">
        <f>ROUND(C35*S35,2)</f>
        <v>0</v>
      </c>
      <c r="P35" s="739"/>
      <c r="Q35" s="739"/>
      <c r="R35" s="740"/>
      <c r="S35" s="249">
        <v>0</v>
      </c>
      <c r="T35" s="738">
        <f>ROUND(C35*X35,2)</f>
        <v>0</v>
      </c>
      <c r="U35" s="739"/>
      <c r="V35" s="739"/>
      <c r="W35" s="740"/>
      <c r="X35" s="249">
        <v>0</v>
      </c>
      <c r="Y35" s="321"/>
      <c r="Z35" s="321"/>
      <c r="AA35" s="322"/>
      <c r="AB35" s="320"/>
      <c r="AC35" s="321"/>
      <c r="AD35" s="321"/>
      <c r="AE35" s="322"/>
      <c r="AF35" s="249">
        <v>0</v>
      </c>
      <c r="AG35" s="738" t="e">
        <f>ROUND(#REF!*AO35*(1+$AZ$17),2)</f>
        <v>#REF!</v>
      </c>
      <c r="AH35" s="739"/>
      <c r="AI35" s="739"/>
      <c r="AJ35" s="740"/>
      <c r="AK35" s="738" t="e">
        <f>ROUND(#REF!*AO35*(1+$AZ$17),2)</f>
        <v>#REF!</v>
      </c>
      <c r="AL35" s="739"/>
      <c r="AM35" s="739"/>
      <c r="AN35" s="740"/>
      <c r="AO35" s="249">
        <v>0</v>
      </c>
      <c r="AP35" s="727" t="e">
        <f>ROUND(#REF!*AX35*(1+$AZ$17),2)</f>
        <v>#REF!</v>
      </c>
      <c r="AQ35" s="728"/>
      <c r="AR35" s="728"/>
      <c r="AS35" s="729"/>
      <c r="AT35" s="727" t="e">
        <f>ROUND(#REF!*AX35*(1+$AZ$17),2)</f>
        <v>#REF!</v>
      </c>
      <c r="AU35" s="728"/>
      <c r="AV35" s="728"/>
      <c r="AW35" s="729"/>
      <c r="AX35" s="249">
        <v>0</v>
      </c>
      <c r="AY35" s="250"/>
      <c r="AZ35" s="622"/>
    </row>
    <row r="36" spans="1:51" ht="15">
      <c r="A36" s="731"/>
      <c r="B36" s="731"/>
      <c r="C36" s="731"/>
      <c r="D36" s="734"/>
      <c r="E36" s="254"/>
      <c r="F36" s="254"/>
      <c r="G36" s="252"/>
      <c r="H36" s="252"/>
      <c r="I36" s="249"/>
      <c r="J36" s="252"/>
      <c r="K36" s="252"/>
      <c r="L36" s="254"/>
      <c r="M36" s="254"/>
      <c r="N36" s="249"/>
      <c r="O36" s="252"/>
      <c r="P36" s="252"/>
      <c r="Q36" s="254"/>
      <c r="R36" s="252"/>
      <c r="S36" s="249"/>
      <c r="T36" s="252"/>
      <c r="U36" s="252"/>
      <c r="V36" s="252"/>
      <c r="W36" s="254"/>
      <c r="X36" s="249"/>
      <c r="Y36" s="252"/>
      <c r="Z36" s="252"/>
      <c r="AA36" s="252"/>
      <c r="AB36" s="252"/>
      <c r="AC36" s="252"/>
      <c r="AD36" s="252"/>
      <c r="AE36" s="252"/>
      <c r="AF36" s="249"/>
      <c r="AG36" s="252"/>
      <c r="AH36" s="252"/>
      <c r="AI36" s="252"/>
      <c r="AJ36" s="252"/>
      <c r="AK36" s="252"/>
      <c r="AL36" s="252"/>
      <c r="AM36" s="252"/>
      <c r="AN36" s="252"/>
      <c r="AO36" s="249"/>
      <c r="AP36" s="252"/>
      <c r="AQ36" s="252"/>
      <c r="AR36" s="252"/>
      <c r="AS36" s="252"/>
      <c r="AT36" s="252"/>
      <c r="AU36" s="252"/>
      <c r="AV36" s="252"/>
      <c r="AW36" s="252"/>
      <c r="AX36" s="249"/>
      <c r="AY36" s="250"/>
    </row>
    <row r="37" spans="1:52" ht="15">
      <c r="A37" s="730" t="str">
        <f>'Planilha orçamentária'!B448</f>
        <v>12.00.000</v>
      </c>
      <c r="B37" s="732" t="s">
        <v>1334</v>
      </c>
      <c r="C37" s="733">
        <f>'Orçamento resumido'!E28</f>
        <v>2520.4300000000003</v>
      </c>
      <c r="D37" s="734">
        <f>C37/$C$39</f>
        <v>0.009693961538461538</v>
      </c>
      <c r="E37" s="735"/>
      <c r="F37" s="736"/>
      <c r="G37" s="736"/>
      <c r="H37" s="737"/>
      <c r="I37" s="249"/>
      <c r="J37" s="735">
        <f>C37*N37</f>
        <v>2520.4300000000003</v>
      </c>
      <c r="K37" s="736"/>
      <c r="L37" s="736"/>
      <c r="M37" s="737"/>
      <c r="N37" s="249">
        <v>1</v>
      </c>
      <c r="O37" s="738">
        <f>ROUND(C37*S37,2)</f>
        <v>0</v>
      </c>
      <c r="P37" s="739"/>
      <c r="Q37" s="739"/>
      <c r="R37" s="740"/>
      <c r="S37" s="249">
        <v>0</v>
      </c>
      <c r="T37" s="738">
        <f>ROUND(C37*X37,2)</f>
        <v>0</v>
      </c>
      <c r="U37" s="739"/>
      <c r="V37" s="739"/>
      <c r="W37" s="740"/>
      <c r="X37" s="249">
        <v>0</v>
      </c>
      <c r="Y37" s="321"/>
      <c r="Z37" s="321"/>
      <c r="AA37" s="322"/>
      <c r="AB37" s="320"/>
      <c r="AC37" s="321"/>
      <c r="AD37" s="321"/>
      <c r="AE37" s="322"/>
      <c r="AF37" s="249">
        <v>0</v>
      </c>
      <c r="AG37" s="738" t="e">
        <f>ROUND(#REF!*AO37*(1+$AZ$17),2)</f>
        <v>#REF!</v>
      </c>
      <c r="AH37" s="739"/>
      <c r="AI37" s="739"/>
      <c r="AJ37" s="740"/>
      <c r="AK37" s="738" t="e">
        <f>ROUND(#REF!*AO37*(1+$AZ$17),2)</f>
        <v>#REF!</v>
      </c>
      <c r="AL37" s="739"/>
      <c r="AM37" s="739"/>
      <c r="AN37" s="740"/>
      <c r="AO37" s="249">
        <v>0</v>
      </c>
      <c r="AP37" s="727" t="e">
        <f>ROUND(#REF!*AX37*(1+$AZ$17),2)</f>
        <v>#REF!</v>
      </c>
      <c r="AQ37" s="728"/>
      <c r="AR37" s="728"/>
      <c r="AS37" s="729"/>
      <c r="AT37" s="727" t="e">
        <f>ROUND(#REF!*AX37*(1+$AZ$17),2)</f>
        <v>#REF!</v>
      </c>
      <c r="AU37" s="728"/>
      <c r="AV37" s="728"/>
      <c r="AW37" s="729"/>
      <c r="AX37" s="249">
        <v>0</v>
      </c>
      <c r="AY37" s="250"/>
      <c r="AZ37" s="622"/>
    </row>
    <row r="38" spans="1:51" ht="15">
      <c r="A38" s="731"/>
      <c r="B38" s="731"/>
      <c r="C38" s="731"/>
      <c r="D38" s="734"/>
      <c r="E38" s="252"/>
      <c r="F38" s="252"/>
      <c r="G38" s="252"/>
      <c r="H38" s="252"/>
      <c r="I38" s="249"/>
      <c r="J38" s="254"/>
      <c r="K38" s="254"/>
      <c r="L38" s="254"/>
      <c r="M38" s="254"/>
      <c r="N38" s="249"/>
      <c r="O38" s="252"/>
      <c r="P38" s="252"/>
      <c r="Q38" s="254"/>
      <c r="R38" s="252"/>
      <c r="S38" s="249"/>
      <c r="T38" s="252"/>
      <c r="U38" s="252"/>
      <c r="V38" s="252"/>
      <c r="W38" s="254"/>
      <c r="X38" s="249"/>
      <c r="Y38" s="252"/>
      <c r="Z38" s="252"/>
      <c r="AA38" s="252"/>
      <c r="AB38" s="252"/>
      <c r="AC38" s="252"/>
      <c r="AD38" s="252"/>
      <c r="AE38" s="252"/>
      <c r="AF38" s="249"/>
      <c r="AG38" s="252"/>
      <c r="AH38" s="252"/>
      <c r="AI38" s="252"/>
      <c r="AJ38" s="252"/>
      <c r="AK38" s="252"/>
      <c r="AL38" s="252"/>
      <c r="AM38" s="252"/>
      <c r="AN38" s="252"/>
      <c r="AO38" s="249"/>
      <c r="AP38" s="252"/>
      <c r="AQ38" s="252"/>
      <c r="AR38" s="252"/>
      <c r="AS38" s="252"/>
      <c r="AT38" s="252"/>
      <c r="AU38" s="252"/>
      <c r="AV38" s="252"/>
      <c r="AW38" s="252"/>
      <c r="AX38" s="249"/>
      <c r="AY38" s="250"/>
    </row>
    <row r="39" spans="1:52" ht="15">
      <c r="A39" s="770" t="s">
        <v>374</v>
      </c>
      <c r="B39" s="770"/>
      <c r="C39" s="256">
        <f>SUM(C19:C38)</f>
        <v>260000.00000000003</v>
      </c>
      <c r="D39" s="257">
        <f>SUM(D19:D38)</f>
        <v>0.9999999999999998</v>
      </c>
      <c r="E39" s="767">
        <f>E19+E21+E23+E25+E27+E31+E33+E35+E37</f>
        <v>101211.064</v>
      </c>
      <c r="F39" s="768">
        <f>SUM(F19:F36)</f>
        <v>0</v>
      </c>
      <c r="G39" s="768">
        <f>SUM(G19:G36)</f>
        <v>0</v>
      </c>
      <c r="H39" s="769">
        <f>SUM(H19:H36)</f>
        <v>0</v>
      </c>
      <c r="I39" s="258">
        <f>E40/$E$42</f>
        <v>0.38927332307692303</v>
      </c>
      <c r="J39" s="767">
        <f>J19+J21+J23+J25+J27+J31+J33+J35+J37</f>
        <v>158788.93600000002</v>
      </c>
      <c r="K39" s="768">
        <f>SUM(K19:K36)</f>
        <v>0</v>
      </c>
      <c r="L39" s="768">
        <f>SUM(L19:L36)</f>
        <v>0</v>
      </c>
      <c r="M39" s="769">
        <f>SUM(M19:M36)</f>
        <v>0</v>
      </c>
      <c r="N39" s="258">
        <f>J40/$E$42</f>
        <v>0.6107266769230769</v>
      </c>
      <c r="O39" s="767">
        <f>ROUNDUP(SUM(O19,O21,O23,O27,O31,O33,O35,O25,O29),2)</f>
        <v>0</v>
      </c>
      <c r="P39" s="768">
        <f>SUM(P19:P36)</f>
        <v>0</v>
      </c>
      <c r="Q39" s="768">
        <f>SUM(Q19:Q36)</f>
        <v>0</v>
      </c>
      <c r="R39" s="769">
        <f>SUM(R19:R36)</f>
        <v>0</v>
      </c>
      <c r="S39" s="258">
        <f>O40/$E$42</f>
        <v>0</v>
      </c>
      <c r="T39" s="767">
        <f>ROUNDUP(SUM(T19,T21,T23,T27,T31,T33,T35,T25,T29),2)</f>
        <v>0</v>
      </c>
      <c r="U39" s="768">
        <f>SUM(U19:U36)</f>
        <v>0</v>
      </c>
      <c r="V39" s="768">
        <f>SUM(V19:V36)</f>
        <v>0</v>
      </c>
      <c r="W39" s="769">
        <f>SUM(W19:W36)</f>
        <v>0</v>
      </c>
      <c r="X39" s="258">
        <f>T40/$E$42</f>
        <v>0</v>
      </c>
      <c r="Y39" s="324"/>
      <c r="Z39" s="324"/>
      <c r="AA39" s="325"/>
      <c r="AB39" s="323"/>
      <c r="AC39" s="324"/>
      <c r="AD39" s="324"/>
      <c r="AE39" s="325"/>
      <c r="AF39" s="258">
        <f>X40/$E$42</f>
        <v>0</v>
      </c>
      <c r="AG39" s="764" t="e">
        <f>SUM(AG19,AG21,AG23,AG27,AG31,AG33,AG35,#REF!,#REF!,#REF!,#REF!,#REF!,#REF!,#REF!,#REF!,#REF!,#REF!)</f>
        <v>#REF!</v>
      </c>
      <c r="AH39" s="765">
        <f>SUM(AH19:AH36)</f>
        <v>0</v>
      </c>
      <c r="AI39" s="765">
        <f>SUM(AI19:AI36)</f>
        <v>0</v>
      </c>
      <c r="AJ39" s="766">
        <f>SUM(AJ19:AJ36)</f>
        <v>0</v>
      </c>
      <c r="AK39" s="764" t="e">
        <f>SUM(AK19,AK21,AK23,AK27,AK31,AK33,AK35,#REF!,#REF!,#REF!,#REF!,#REF!,#REF!,#REF!,#REF!,#REF!,#REF!)</f>
        <v>#REF!</v>
      </c>
      <c r="AL39" s="765">
        <f>SUM(AL19:AL36)</f>
        <v>0</v>
      </c>
      <c r="AM39" s="765">
        <f>SUM(AM19:AM36)</f>
        <v>0</v>
      </c>
      <c r="AN39" s="766">
        <f>SUM(AN19:AN36)</f>
        <v>0</v>
      </c>
      <c r="AO39" s="258" t="e">
        <f>AG40/$E$42</f>
        <v>#REF!</v>
      </c>
      <c r="AP39" s="764" t="e">
        <f>SUM(AP19,AP21,AP23,AP27,AP31,AP33,AP35,#REF!,#REF!,#REF!,#REF!,#REF!,#REF!,#REF!,#REF!,#REF!,#REF!)</f>
        <v>#REF!</v>
      </c>
      <c r="AQ39" s="765">
        <f>SUM(AQ19:AQ36)</f>
        <v>0</v>
      </c>
      <c r="AR39" s="765">
        <f>SUM(AR19:AR36)</f>
        <v>0</v>
      </c>
      <c r="AS39" s="766">
        <f>SUM(AS19:AS36)</f>
        <v>0</v>
      </c>
      <c r="AT39" s="764" t="e">
        <f>SUM(AT19,AT21,AT23,AT27,AT31,AT33,AT35,#REF!,#REF!,#REF!,#REF!,#REF!,#REF!,#REF!,#REF!,#REF!,#REF!)</f>
        <v>#REF!</v>
      </c>
      <c r="AU39" s="765">
        <f>SUM(AU19:AU36)</f>
        <v>0</v>
      </c>
      <c r="AV39" s="765">
        <f>SUM(AV19:AV36)</f>
        <v>0</v>
      </c>
      <c r="AW39" s="766">
        <f>SUM(AW19:AW36)</f>
        <v>0</v>
      </c>
      <c r="AX39" s="258" t="e">
        <f>AP40/$E$42</f>
        <v>#REF!</v>
      </c>
      <c r="AY39" s="250"/>
      <c r="AZ39" s="622"/>
    </row>
    <row r="40" spans="1:50" ht="15">
      <c r="A40" s="755" t="s">
        <v>375</v>
      </c>
      <c r="B40" s="756"/>
      <c r="C40" s="756"/>
      <c r="D40" s="757"/>
      <c r="E40" s="758">
        <f>E39</f>
        <v>101211.064</v>
      </c>
      <c r="F40" s="759"/>
      <c r="G40" s="759"/>
      <c r="H40" s="759"/>
      <c r="I40" s="259"/>
      <c r="J40" s="758">
        <f>J39</f>
        <v>158788.93600000002</v>
      </c>
      <c r="K40" s="759"/>
      <c r="L40" s="759"/>
      <c r="M40" s="759"/>
      <c r="N40" s="259"/>
      <c r="O40" s="758">
        <f>O39</f>
        <v>0</v>
      </c>
      <c r="P40" s="759"/>
      <c r="Q40" s="759"/>
      <c r="R40" s="759"/>
      <c r="S40" s="259"/>
      <c r="T40" s="758">
        <f>T39</f>
        <v>0</v>
      </c>
      <c r="U40" s="759"/>
      <c r="V40" s="759"/>
      <c r="W40" s="759"/>
      <c r="X40" s="259"/>
      <c r="Y40" s="326"/>
      <c r="Z40" s="326"/>
      <c r="AA40" s="326"/>
      <c r="AB40" s="326"/>
      <c r="AC40" s="326"/>
      <c r="AD40" s="326"/>
      <c r="AE40" s="327"/>
      <c r="AF40" s="259"/>
      <c r="AG40" s="758" t="e">
        <f>SUM(AG39:AN39)</f>
        <v>#REF!</v>
      </c>
      <c r="AH40" s="759"/>
      <c r="AI40" s="759"/>
      <c r="AJ40" s="759"/>
      <c r="AK40" s="759"/>
      <c r="AL40" s="759"/>
      <c r="AM40" s="759"/>
      <c r="AN40" s="760"/>
      <c r="AO40" s="259"/>
      <c r="AP40" s="758" t="e">
        <f>SUM(AP39:AW39)</f>
        <v>#REF!</v>
      </c>
      <c r="AQ40" s="759"/>
      <c r="AR40" s="759"/>
      <c r="AS40" s="759"/>
      <c r="AT40" s="759"/>
      <c r="AU40" s="759"/>
      <c r="AV40" s="759"/>
      <c r="AW40" s="760"/>
      <c r="AX40" s="259"/>
    </row>
    <row r="41" spans="1:50" ht="15">
      <c r="A41" s="755" t="s">
        <v>376</v>
      </c>
      <c r="B41" s="756"/>
      <c r="C41" s="756"/>
      <c r="D41" s="757"/>
      <c r="E41" s="751">
        <f>E40</f>
        <v>101211.064</v>
      </c>
      <c r="F41" s="752"/>
      <c r="G41" s="752"/>
      <c r="H41" s="752"/>
      <c r="I41" s="258">
        <f>I39</f>
        <v>0.38927332307692303</v>
      </c>
      <c r="J41" s="751">
        <f>E41+J40</f>
        <v>260000</v>
      </c>
      <c r="K41" s="752"/>
      <c r="L41" s="752"/>
      <c r="M41" s="752"/>
      <c r="N41" s="258">
        <f>N39+I41</f>
        <v>1</v>
      </c>
      <c r="O41" s="751">
        <f>O40+J41</f>
        <v>260000</v>
      </c>
      <c r="P41" s="752"/>
      <c r="Q41" s="752"/>
      <c r="R41" s="752"/>
      <c r="S41" s="258">
        <f>S39+N41</f>
        <v>1</v>
      </c>
      <c r="T41" s="751">
        <f>T40+O41</f>
        <v>260000</v>
      </c>
      <c r="U41" s="752"/>
      <c r="V41" s="752"/>
      <c r="W41" s="752"/>
      <c r="X41" s="258">
        <f>X39+S41</f>
        <v>1</v>
      </c>
      <c r="Y41" s="328"/>
      <c r="Z41" s="328"/>
      <c r="AA41" s="328"/>
      <c r="AB41" s="328"/>
      <c r="AC41" s="328"/>
      <c r="AD41" s="328"/>
      <c r="AE41" s="260"/>
      <c r="AF41" s="258">
        <f>AF39+W41</f>
        <v>0</v>
      </c>
      <c r="AG41" s="751" t="e">
        <f>AG40+X41</f>
        <v>#REF!</v>
      </c>
      <c r="AH41" s="752"/>
      <c r="AI41" s="752"/>
      <c r="AJ41" s="752"/>
      <c r="AK41" s="752"/>
      <c r="AL41" s="752"/>
      <c r="AM41" s="752"/>
      <c r="AN41" s="753"/>
      <c r="AO41" s="258" t="e">
        <f>AO39+AF41</f>
        <v>#REF!</v>
      </c>
      <c r="AP41" s="751" t="e">
        <f>AP40+AG41</f>
        <v>#REF!</v>
      </c>
      <c r="AQ41" s="752"/>
      <c r="AR41" s="752"/>
      <c r="AS41" s="752"/>
      <c r="AT41" s="752"/>
      <c r="AU41" s="752"/>
      <c r="AV41" s="752"/>
      <c r="AW41" s="753"/>
      <c r="AX41" s="258" t="e">
        <f>AX39+AO41</f>
        <v>#REF!</v>
      </c>
    </row>
    <row r="42" spans="1:50" ht="15">
      <c r="A42" s="754" t="s">
        <v>377</v>
      </c>
      <c r="B42" s="754"/>
      <c r="C42" s="754"/>
      <c r="D42" s="754"/>
      <c r="E42" s="751">
        <f>$C$39</f>
        <v>260000.00000000003</v>
      </c>
      <c r="F42" s="752"/>
      <c r="G42" s="752"/>
      <c r="H42" s="752"/>
      <c r="I42" s="260"/>
      <c r="J42" s="751">
        <f>$C$39</f>
        <v>260000.00000000003</v>
      </c>
      <c r="K42" s="752"/>
      <c r="L42" s="752"/>
      <c r="M42" s="752"/>
      <c r="N42" s="260"/>
      <c r="O42" s="751">
        <f>$C$39</f>
        <v>260000.00000000003</v>
      </c>
      <c r="P42" s="752"/>
      <c r="Q42" s="752"/>
      <c r="R42" s="752"/>
      <c r="S42" s="260"/>
      <c r="T42" s="751">
        <f>$C$39</f>
        <v>260000.00000000003</v>
      </c>
      <c r="U42" s="752"/>
      <c r="V42" s="752"/>
      <c r="W42" s="752"/>
      <c r="X42" s="260"/>
      <c r="Y42" s="328"/>
      <c r="Z42" s="328"/>
      <c r="AA42" s="328"/>
      <c r="AB42" s="328"/>
      <c r="AC42" s="328"/>
      <c r="AD42" s="328"/>
      <c r="AE42" s="328"/>
      <c r="AF42" s="260"/>
      <c r="AG42" s="751">
        <f>$C$39</f>
        <v>260000.00000000003</v>
      </c>
      <c r="AH42" s="752"/>
      <c r="AI42" s="752"/>
      <c r="AJ42" s="752"/>
      <c r="AK42" s="752"/>
      <c r="AL42" s="752"/>
      <c r="AM42" s="752"/>
      <c r="AN42" s="752"/>
      <c r="AO42" s="260"/>
      <c r="AP42" s="751">
        <f>$C$39</f>
        <v>260000.00000000003</v>
      </c>
      <c r="AQ42" s="752"/>
      <c r="AR42" s="752"/>
      <c r="AS42" s="752"/>
      <c r="AT42" s="752"/>
      <c r="AU42" s="752"/>
      <c r="AV42" s="752"/>
      <c r="AW42" s="752"/>
      <c r="AX42" s="260"/>
    </row>
    <row r="43" spans="1:50" ht="15">
      <c r="A43" s="261"/>
      <c r="B43" s="261"/>
      <c r="C43" s="261"/>
      <c r="D43" s="261"/>
      <c r="E43" s="261"/>
      <c r="F43" s="261"/>
      <c r="G43" s="261"/>
      <c r="H43" s="261"/>
      <c r="I43" s="262"/>
      <c r="J43" s="261"/>
      <c r="K43" s="261"/>
      <c r="L43" s="261"/>
      <c r="M43" s="261"/>
      <c r="N43" s="262"/>
      <c r="O43" s="261"/>
      <c r="P43" s="261"/>
      <c r="Q43" s="261"/>
      <c r="R43" s="261"/>
      <c r="S43" s="261"/>
      <c r="T43" s="261"/>
      <c r="U43" s="261"/>
      <c r="V43" s="261"/>
      <c r="W43" s="262"/>
      <c r="X43" s="261"/>
      <c r="Y43" s="261"/>
      <c r="Z43" s="261"/>
      <c r="AA43" s="261"/>
      <c r="AB43" s="261"/>
      <c r="AC43" s="261"/>
      <c r="AD43" s="261"/>
      <c r="AE43" s="261"/>
      <c r="AF43" s="262"/>
      <c r="AG43" s="261"/>
      <c r="AH43" s="261"/>
      <c r="AI43" s="261"/>
      <c r="AJ43" s="261"/>
      <c r="AK43" s="261"/>
      <c r="AL43" s="261"/>
      <c r="AM43" s="261"/>
      <c r="AN43" s="261"/>
      <c r="AO43" s="262"/>
      <c r="AP43" s="261"/>
      <c r="AQ43" s="261"/>
      <c r="AR43" s="261"/>
      <c r="AS43" s="261"/>
      <c r="AT43" s="261"/>
      <c r="AU43" s="261"/>
      <c r="AV43" s="261"/>
      <c r="AW43" s="261"/>
      <c r="AX43" s="262"/>
    </row>
    <row r="44" spans="1:51" ht="15">
      <c r="A44" s="74"/>
      <c r="B44" s="75"/>
      <c r="C44" s="263"/>
      <c r="D44" s="75"/>
      <c r="E44" s="75"/>
      <c r="F44" s="75"/>
      <c r="G44" s="75"/>
      <c r="H44" s="75"/>
      <c r="I44" s="264"/>
      <c r="J44" s="265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7"/>
    </row>
    <row r="45" spans="1:51" ht="15">
      <c r="A45" s="74"/>
      <c r="B45" s="75"/>
      <c r="C45" s="263"/>
      <c r="D45" s="75"/>
      <c r="E45" s="75"/>
      <c r="F45" s="75"/>
      <c r="G45" s="75"/>
      <c r="H45" s="75"/>
      <c r="I45" s="264"/>
      <c r="J45" s="265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7"/>
    </row>
    <row r="46" spans="1:51" ht="15">
      <c r="A46" s="74"/>
      <c r="B46" s="75"/>
      <c r="C46" s="263"/>
      <c r="D46" s="75"/>
      <c r="E46" s="75"/>
      <c r="F46" s="75"/>
      <c r="G46" s="75"/>
      <c r="H46" s="75"/>
      <c r="I46" s="264"/>
      <c r="J46" s="265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7"/>
    </row>
    <row r="47" spans="1:51" ht="15">
      <c r="A47" s="74"/>
      <c r="B47" s="75"/>
      <c r="C47" s="263"/>
      <c r="D47" s="75"/>
      <c r="E47" s="75"/>
      <c r="F47" s="75"/>
      <c r="G47" s="75"/>
      <c r="H47" s="75"/>
      <c r="I47" s="264"/>
      <c r="J47" s="265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7"/>
    </row>
    <row r="48" spans="1:51" ht="15">
      <c r="A48" s="74"/>
      <c r="B48" s="75"/>
      <c r="C48" s="263"/>
      <c r="D48" s="75"/>
      <c r="E48" s="75"/>
      <c r="F48" s="75"/>
      <c r="G48" s="75"/>
      <c r="H48" s="75"/>
      <c r="I48" s="264"/>
      <c r="J48" s="265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7"/>
    </row>
    <row r="49" spans="1:51" ht="15">
      <c r="A49" s="74"/>
      <c r="B49" s="75"/>
      <c r="C49" s="263"/>
      <c r="D49" s="75"/>
      <c r="E49" s="75"/>
      <c r="F49" s="75"/>
      <c r="G49" s="75"/>
      <c r="H49" s="75"/>
      <c r="I49" s="264"/>
      <c r="J49" s="265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7"/>
    </row>
    <row r="50" spans="1:51" ht="15">
      <c r="A50" s="74"/>
      <c r="B50" s="75"/>
      <c r="C50" s="263"/>
      <c r="D50" s="75"/>
      <c r="E50" s="75"/>
      <c r="F50" s="75"/>
      <c r="G50" s="75"/>
      <c r="H50" s="75"/>
      <c r="I50" s="264"/>
      <c r="J50" s="265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7"/>
    </row>
    <row r="51" spans="1:51" ht="15">
      <c r="A51" s="74"/>
      <c r="B51" s="75"/>
      <c r="C51" s="263"/>
      <c r="D51" s="75"/>
      <c r="E51" s="75"/>
      <c r="F51" s="75"/>
      <c r="G51" s="75"/>
      <c r="H51" s="75"/>
      <c r="I51" s="264"/>
      <c r="J51" s="265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7"/>
    </row>
    <row r="52" spans="1:51" ht="15">
      <c r="A52" s="74"/>
      <c r="B52" s="75"/>
      <c r="C52" s="263"/>
      <c r="D52" s="75"/>
      <c r="E52" s="75"/>
      <c r="F52" s="75"/>
      <c r="G52" s="75"/>
      <c r="H52" s="75"/>
      <c r="I52" s="264"/>
      <c r="J52" s="265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7"/>
    </row>
    <row r="53" spans="1:51" ht="15">
      <c r="A53" s="74"/>
      <c r="B53" s="75"/>
      <c r="C53" s="263"/>
      <c r="D53" s="75"/>
      <c r="E53" s="75"/>
      <c r="F53" s="75"/>
      <c r="G53" s="75"/>
      <c r="H53" s="75"/>
      <c r="I53" s="264"/>
      <c r="J53" s="265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7"/>
    </row>
    <row r="54" spans="1:51" ht="15">
      <c r="A54" s="74"/>
      <c r="B54" s="75"/>
      <c r="C54" s="263"/>
      <c r="D54" s="75"/>
      <c r="E54" s="75"/>
      <c r="F54" s="75"/>
      <c r="G54" s="75"/>
      <c r="H54" s="75"/>
      <c r="I54" s="264"/>
      <c r="J54" s="265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7"/>
    </row>
    <row r="55" spans="1:51" ht="15">
      <c r="A55" s="74"/>
      <c r="B55" s="75"/>
      <c r="C55" s="263"/>
      <c r="D55" s="75"/>
      <c r="E55" s="75"/>
      <c r="F55" s="75"/>
      <c r="G55" s="75"/>
      <c r="H55" s="75"/>
      <c r="I55" s="264"/>
      <c r="J55" s="265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7"/>
    </row>
    <row r="56" spans="1:51" ht="33.75" customHeight="1">
      <c r="A56" s="268" t="s">
        <v>69</v>
      </c>
      <c r="B56" s="269"/>
      <c r="C56" s="629" t="s">
        <v>70</v>
      </c>
      <c r="D56" s="631"/>
      <c r="E56" s="761"/>
      <c r="F56" s="762"/>
      <c r="G56" s="762"/>
      <c r="H56" s="762"/>
      <c r="I56" s="762"/>
      <c r="J56" s="763"/>
      <c r="K56" s="763"/>
      <c r="L56" s="763"/>
      <c r="M56" s="763"/>
      <c r="N56" s="270"/>
      <c r="O56" s="267"/>
      <c r="P56" s="267"/>
      <c r="Q56" s="267"/>
      <c r="R56" s="267"/>
      <c r="S56" s="267"/>
      <c r="T56" s="267"/>
      <c r="U56" s="267"/>
      <c r="V56" s="267"/>
      <c r="W56" s="270"/>
      <c r="X56" s="267"/>
      <c r="Y56" s="267"/>
      <c r="Z56" s="267"/>
      <c r="AA56" s="267"/>
      <c r="AB56" s="267"/>
      <c r="AC56" s="267"/>
      <c r="AD56" s="267"/>
      <c r="AE56" s="267"/>
      <c r="AF56" s="270"/>
      <c r="AG56" s="267"/>
      <c r="AH56" s="267"/>
      <c r="AI56" s="267"/>
      <c r="AJ56" s="267"/>
      <c r="AK56" s="267"/>
      <c r="AL56" s="267"/>
      <c r="AM56" s="267"/>
      <c r="AN56" s="267"/>
      <c r="AO56" s="270"/>
      <c r="AP56" s="267"/>
      <c r="AQ56" s="267"/>
      <c r="AR56" s="267"/>
      <c r="AS56" s="267"/>
      <c r="AT56" s="267"/>
      <c r="AU56" s="267"/>
      <c r="AV56" s="267"/>
      <c r="AW56" s="267"/>
      <c r="AX56" s="270"/>
      <c r="AY56" s="267"/>
    </row>
    <row r="57" spans="1:51" ht="26.25" customHeight="1">
      <c r="A57" s="677"/>
      <c r="B57" s="678"/>
      <c r="C57" s="271"/>
      <c r="D57" s="80"/>
      <c r="E57" s="81"/>
      <c r="F57" s="81"/>
      <c r="G57" s="81"/>
      <c r="H57" s="81"/>
      <c r="I57" s="270"/>
      <c r="J57" s="238"/>
      <c r="K57" s="238"/>
      <c r="L57" s="267"/>
      <c r="M57" s="267"/>
      <c r="N57" s="270"/>
      <c r="O57" s="267"/>
      <c r="P57" s="267"/>
      <c r="Q57" s="267"/>
      <c r="R57" s="267"/>
      <c r="S57" s="267"/>
      <c r="T57" s="267"/>
      <c r="U57" s="267"/>
      <c r="V57" s="267"/>
      <c r="W57" s="270"/>
      <c r="X57" s="267"/>
      <c r="Y57" s="267"/>
      <c r="Z57" s="267"/>
      <c r="AA57" s="267"/>
      <c r="AB57" s="267"/>
      <c r="AC57" s="267"/>
      <c r="AD57" s="267"/>
      <c r="AE57" s="267"/>
      <c r="AF57" s="270"/>
      <c r="AG57" s="267"/>
      <c r="AH57" s="267"/>
      <c r="AI57" s="267"/>
      <c r="AJ57" s="267"/>
      <c r="AK57" s="267"/>
      <c r="AL57" s="267"/>
      <c r="AM57" s="267"/>
      <c r="AN57" s="267"/>
      <c r="AO57" s="270"/>
      <c r="AP57" s="267"/>
      <c r="AQ57" s="267"/>
      <c r="AR57" s="267"/>
      <c r="AS57" s="267"/>
      <c r="AT57" s="267"/>
      <c r="AU57" s="267"/>
      <c r="AV57" s="267"/>
      <c r="AW57" s="267"/>
      <c r="AX57" s="270"/>
      <c r="AY57" s="267"/>
    </row>
    <row r="58" spans="1:51" ht="15">
      <c r="A58" s="236"/>
      <c r="B58" s="237"/>
      <c r="C58" s="234"/>
      <c r="D58" s="87"/>
      <c r="E58" s="81"/>
      <c r="F58" s="81"/>
      <c r="G58" s="81"/>
      <c r="H58" s="81"/>
      <c r="I58" s="270"/>
      <c r="J58" s="238"/>
      <c r="K58" s="238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7"/>
    </row>
    <row r="59" spans="1:51" ht="15">
      <c r="A59" s="679"/>
      <c r="B59" s="680"/>
      <c r="C59" s="239"/>
      <c r="D59" s="91"/>
      <c r="E59" s="81"/>
      <c r="F59" s="81"/>
      <c r="G59" s="81"/>
      <c r="H59" s="81"/>
      <c r="I59" s="270"/>
      <c r="J59" s="238"/>
      <c r="K59" s="238"/>
      <c r="L59" s="267"/>
      <c r="M59" s="267"/>
      <c r="N59" s="270"/>
      <c r="O59" s="267"/>
      <c r="P59" s="267"/>
      <c r="Q59" s="267"/>
      <c r="R59" s="267"/>
      <c r="S59" s="267"/>
      <c r="T59" s="267"/>
      <c r="U59" s="267"/>
      <c r="V59" s="267"/>
      <c r="W59" s="270"/>
      <c r="X59" s="267"/>
      <c r="Y59" s="267"/>
      <c r="Z59" s="267"/>
      <c r="AA59" s="267"/>
      <c r="AB59" s="267"/>
      <c r="AC59" s="267"/>
      <c r="AD59" s="267"/>
      <c r="AE59" s="267"/>
      <c r="AF59" s="270"/>
      <c r="AG59" s="267"/>
      <c r="AH59" s="267"/>
      <c r="AI59" s="267"/>
      <c r="AJ59" s="267"/>
      <c r="AK59" s="267"/>
      <c r="AL59" s="267"/>
      <c r="AM59" s="267"/>
      <c r="AN59" s="267"/>
      <c r="AO59" s="270"/>
      <c r="AP59" s="267"/>
      <c r="AQ59" s="267"/>
      <c r="AR59" s="267"/>
      <c r="AS59" s="267"/>
      <c r="AT59" s="267"/>
      <c r="AU59" s="267"/>
      <c r="AV59" s="267"/>
      <c r="AW59" s="267"/>
      <c r="AX59" s="270"/>
      <c r="AY59" s="267"/>
    </row>
    <row r="60" spans="1:10" ht="15">
      <c r="A60" s="232"/>
      <c r="B60" s="233"/>
      <c r="C60" s="233"/>
      <c r="D60" s="272"/>
      <c r="E60" s="233"/>
      <c r="F60" s="233"/>
      <c r="G60" s="233"/>
      <c r="H60" s="233"/>
      <c r="I60" s="233"/>
      <c r="J60" s="273"/>
    </row>
    <row r="61" spans="1:10" ht="15">
      <c r="A61" s="268" t="s">
        <v>71</v>
      </c>
      <c r="B61" s="269"/>
      <c r="C61" s="629" t="s">
        <v>70</v>
      </c>
      <c r="D61" s="631"/>
      <c r="E61" s="157"/>
      <c r="F61" s="157"/>
      <c r="G61" s="157"/>
      <c r="H61" s="157"/>
      <c r="I61" s="157"/>
      <c r="J61" s="274"/>
    </row>
    <row r="62" spans="1:4" ht="25.5" customHeight="1">
      <c r="A62" s="275"/>
      <c r="B62" s="276"/>
      <c r="C62" s="275"/>
      <c r="D62" s="276"/>
    </row>
    <row r="63" spans="1:4" ht="28.5" customHeight="1">
      <c r="A63" s="277"/>
      <c r="B63" s="278"/>
      <c r="C63" s="277"/>
      <c r="D63" s="278"/>
    </row>
  </sheetData>
  <sheetProtection/>
  <mergeCells count="181">
    <mergeCell ref="AT21:AW21"/>
    <mergeCell ref="AP19:AS19"/>
    <mergeCell ref="A11:B11"/>
    <mergeCell ref="A12:B12"/>
    <mergeCell ref="A13:B13"/>
    <mergeCell ref="A7:D7"/>
    <mergeCell ref="A8:B8"/>
    <mergeCell ref="A9:B9"/>
    <mergeCell ref="A10:B10"/>
    <mergeCell ref="AG16:AN16"/>
    <mergeCell ref="AG18:AJ18"/>
    <mergeCell ref="AK18:AN18"/>
    <mergeCell ref="AP18:AS18"/>
    <mergeCell ref="AT18:AW18"/>
    <mergeCell ref="O16:R16"/>
    <mergeCell ref="O17:R17"/>
    <mergeCell ref="AP16:AW16"/>
    <mergeCell ref="T16:W16"/>
    <mergeCell ref="AG17:AN17"/>
    <mergeCell ref="AP17:AW17"/>
    <mergeCell ref="A15:D15"/>
    <mergeCell ref="E15:AX15"/>
    <mergeCell ref="A16:A18"/>
    <mergeCell ref="B16:B18"/>
    <mergeCell ref="C16:C18"/>
    <mergeCell ref="D16:D18"/>
    <mergeCell ref="E16:H16"/>
    <mergeCell ref="J16:M16"/>
    <mergeCell ref="E18:H18"/>
    <mergeCell ref="J18:M18"/>
    <mergeCell ref="O18:R18"/>
    <mergeCell ref="B21:B22"/>
    <mergeCell ref="E17:H17"/>
    <mergeCell ref="J17:M17"/>
    <mergeCell ref="A21:A22"/>
    <mergeCell ref="AG21:AJ21"/>
    <mergeCell ref="E21:H21"/>
    <mergeCell ref="J21:M21"/>
    <mergeCell ref="O21:R21"/>
    <mergeCell ref="O19:R19"/>
    <mergeCell ref="AK21:AN21"/>
    <mergeCell ref="AP21:AS21"/>
    <mergeCell ref="AT19:AW19"/>
    <mergeCell ref="AG19:AJ19"/>
    <mergeCell ref="AK19:AN19"/>
    <mergeCell ref="A19:A20"/>
    <mergeCell ref="B19:B20"/>
    <mergeCell ref="C19:C20"/>
    <mergeCell ref="C21:C22"/>
    <mergeCell ref="D21:D22"/>
    <mergeCell ref="D19:D20"/>
    <mergeCell ref="E19:H19"/>
    <mergeCell ref="J19:M19"/>
    <mergeCell ref="A23:A24"/>
    <mergeCell ref="D31:D32"/>
    <mergeCell ref="AG27:AJ27"/>
    <mergeCell ref="A31:A32"/>
    <mergeCell ref="B23:B24"/>
    <mergeCell ref="C23:C24"/>
    <mergeCell ref="D23:D24"/>
    <mergeCell ref="AK27:AN27"/>
    <mergeCell ref="AP27:AS27"/>
    <mergeCell ref="AT27:AW27"/>
    <mergeCell ref="AP23:AS23"/>
    <mergeCell ref="O23:R23"/>
    <mergeCell ref="AG23:AJ23"/>
    <mergeCell ref="AK23:AN23"/>
    <mergeCell ref="E23:H23"/>
    <mergeCell ref="J23:M23"/>
    <mergeCell ref="A27:A28"/>
    <mergeCell ref="T31:W31"/>
    <mergeCell ref="T33:W33"/>
    <mergeCell ref="AT23:AW23"/>
    <mergeCell ref="O27:R27"/>
    <mergeCell ref="O33:R33"/>
    <mergeCell ref="O31:R31"/>
    <mergeCell ref="AP31:AS31"/>
    <mergeCell ref="A35:A36"/>
    <mergeCell ref="B27:B28"/>
    <mergeCell ref="C27:C28"/>
    <mergeCell ref="D27:D28"/>
    <mergeCell ref="E27:H27"/>
    <mergeCell ref="J27:M27"/>
    <mergeCell ref="B31:B32"/>
    <mergeCell ref="C31:C32"/>
    <mergeCell ref="E31:H31"/>
    <mergeCell ref="J31:M31"/>
    <mergeCell ref="AT31:AW31"/>
    <mergeCell ref="AG31:AJ31"/>
    <mergeCell ref="AK31:AN31"/>
    <mergeCell ref="A33:A34"/>
    <mergeCell ref="B33:B34"/>
    <mergeCell ref="C33:C34"/>
    <mergeCell ref="D33:D34"/>
    <mergeCell ref="E33:H33"/>
    <mergeCell ref="J33:M33"/>
    <mergeCell ref="AG33:AJ33"/>
    <mergeCell ref="AK33:AN33"/>
    <mergeCell ref="AP33:AS33"/>
    <mergeCell ref="AT33:AW33"/>
    <mergeCell ref="AP35:AS35"/>
    <mergeCell ref="AT35:AW35"/>
    <mergeCell ref="A39:B39"/>
    <mergeCell ref="E39:H39"/>
    <mergeCell ref="J39:M39"/>
    <mergeCell ref="O39:R39"/>
    <mergeCell ref="AP39:AS39"/>
    <mergeCell ref="AT39:AW39"/>
    <mergeCell ref="T39:W39"/>
    <mergeCell ref="A40:D40"/>
    <mergeCell ref="E40:H40"/>
    <mergeCell ref="J40:M40"/>
    <mergeCell ref="AG40:AN40"/>
    <mergeCell ref="B35:B36"/>
    <mergeCell ref="C35:C36"/>
    <mergeCell ref="D35:D36"/>
    <mergeCell ref="E35:H35"/>
    <mergeCell ref="J35:M35"/>
    <mergeCell ref="AK39:AN39"/>
    <mergeCell ref="AG37:AJ37"/>
    <mergeCell ref="AK37:AN37"/>
    <mergeCell ref="J41:M41"/>
    <mergeCell ref="AG41:AN41"/>
    <mergeCell ref="O41:R41"/>
    <mergeCell ref="AG39:AJ39"/>
    <mergeCell ref="O35:R35"/>
    <mergeCell ref="AG35:AJ35"/>
    <mergeCell ref="AK35:AN35"/>
    <mergeCell ref="T35:W35"/>
    <mergeCell ref="O37:R37"/>
    <mergeCell ref="T37:W37"/>
    <mergeCell ref="A57:B57"/>
    <mergeCell ref="A59:B59"/>
    <mergeCell ref="C61:D61"/>
    <mergeCell ref="AP40:AW40"/>
    <mergeCell ref="C56:D56"/>
    <mergeCell ref="E56:I56"/>
    <mergeCell ref="J56:M56"/>
    <mergeCell ref="O40:R40"/>
    <mergeCell ref="T40:W40"/>
    <mergeCell ref="E41:H41"/>
    <mergeCell ref="AP41:AW41"/>
    <mergeCell ref="A42:D42"/>
    <mergeCell ref="E42:H42"/>
    <mergeCell ref="J42:M42"/>
    <mergeCell ref="AG42:AN42"/>
    <mergeCell ref="AP42:AW42"/>
    <mergeCell ref="A41:D41"/>
    <mergeCell ref="O42:R42"/>
    <mergeCell ref="T41:W41"/>
    <mergeCell ref="T42:W42"/>
    <mergeCell ref="A25:A26"/>
    <mergeCell ref="B25:B26"/>
    <mergeCell ref="C25:C26"/>
    <mergeCell ref="D25:D26"/>
    <mergeCell ref="E25:H25"/>
    <mergeCell ref="E29:H29"/>
    <mergeCell ref="A29:A30"/>
    <mergeCell ref="B29:B30"/>
    <mergeCell ref="C29:C30"/>
    <mergeCell ref="D29:D30"/>
    <mergeCell ref="T17:W17"/>
    <mergeCell ref="T18:W18"/>
    <mergeCell ref="T19:W19"/>
    <mergeCell ref="T21:W21"/>
    <mergeCell ref="T23:W23"/>
    <mergeCell ref="T27:W27"/>
    <mergeCell ref="J25:M25"/>
    <mergeCell ref="J29:M29"/>
    <mergeCell ref="O25:R25"/>
    <mergeCell ref="O29:R29"/>
    <mergeCell ref="T25:W25"/>
    <mergeCell ref="T29:W29"/>
    <mergeCell ref="AP37:AS37"/>
    <mergeCell ref="AT37:AW37"/>
    <mergeCell ref="A37:A38"/>
    <mergeCell ref="B37:B38"/>
    <mergeCell ref="C37:C38"/>
    <mergeCell ref="D37:D38"/>
    <mergeCell ref="E37:H37"/>
    <mergeCell ref="J37:M37"/>
  </mergeCells>
  <printOptions horizontalCentered="1"/>
  <pageMargins left="0.1968503937007874" right="0.1968503937007874" top="1.1811023622047245" bottom="0.7874015748031497" header="0.3937007874015748" footer="0.1968503937007874"/>
  <pageSetup horizontalDpi="600" verticalDpi="600" orientation="portrait" paperSize="9" scale="3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CBRRJ03</dc:creator>
  <cp:keywords/>
  <dc:description/>
  <cp:lastModifiedBy>José Luiz Alves de Lima</cp:lastModifiedBy>
  <cp:lastPrinted>2019-10-03T20:11:10Z</cp:lastPrinted>
  <dcterms:created xsi:type="dcterms:W3CDTF">2018-05-18T19:10:15Z</dcterms:created>
  <dcterms:modified xsi:type="dcterms:W3CDTF">2019-10-03T20:17:20Z</dcterms:modified>
  <cp:category/>
  <cp:version/>
  <cp:contentType/>
  <cp:contentStatus/>
</cp:coreProperties>
</file>